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440" windowHeight="12645" activeTab="5"/>
  </bookViews>
  <sheets>
    <sheet name="CT13" sheetId="9" r:id="rId1"/>
    <sheet name="CT14" sheetId="10" r:id="rId2"/>
    <sheet name="CT15" sheetId="11" r:id="rId3"/>
    <sheet name="CT16" sheetId="12" r:id="rId4"/>
    <sheet name="CT18" sheetId="13" r:id="rId5"/>
    <sheet name="CT17" sheetId="1" r:id="rId6"/>
    <sheet name="Graphs" sheetId="6" r:id="rId7"/>
    <sheet name="Sheet1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26" i="1" l="1"/>
  <c r="AC26" i="1"/>
  <c r="AF22" i="1"/>
  <c r="F22" i="1"/>
  <c r="W22" i="1" s="1"/>
  <c r="F3" i="1"/>
  <c r="W3" i="1" s="1"/>
  <c r="F4" i="1"/>
  <c r="W4" i="1" s="1"/>
  <c r="F5" i="1"/>
  <c r="F6" i="1"/>
  <c r="W6" i="1" s="1"/>
  <c r="Y6" i="1" s="1"/>
  <c r="F7" i="1"/>
  <c r="W7" i="1" s="1"/>
  <c r="F8" i="1"/>
  <c r="W8" i="1" s="1"/>
  <c r="F9" i="1"/>
  <c r="W9" i="1" s="1"/>
  <c r="F10" i="1"/>
  <c r="W10" i="1" s="1"/>
  <c r="Y10" i="1" s="1"/>
  <c r="F11" i="1"/>
  <c r="F12" i="1"/>
  <c r="W12" i="1" s="1"/>
  <c r="F13" i="1"/>
  <c r="W13" i="1" s="1"/>
  <c r="F14" i="1"/>
  <c r="W14" i="1" s="1"/>
  <c r="Y14" i="1" s="1"/>
  <c r="F15" i="1"/>
  <c r="F16" i="1"/>
  <c r="W16" i="1" s="1"/>
  <c r="F17" i="1"/>
  <c r="W17" i="1" s="1"/>
  <c r="F18" i="1"/>
  <c r="W18" i="1" s="1"/>
  <c r="Y18" i="1" s="1"/>
  <c r="Z18" i="1" s="1"/>
  <c r="AA18" i="1" s="1"/>
  <c r="F19" i="1"/>
  <c r="W19" i="1" s="1"/>
  <c r="F20" i="1"/>
  <c r="W20" i="1" s="1"/>
  <c r="F21" i="1"/>
  <c r="W21" i="1" s="1"/>
  <c r="F2" i="1"/>
  <c r="W2" i="1" s="1"/>
  <c r="Y2" i="1" s="1"/>
  <c r="W15" i="1"/>
  <c r="W11" i="1"/>
  <c r="W5" i="1"/>
  <c r="Y5" i="1" l="1"/>
  <c r="Z5" i="1" s="1"/>
  <c r="AA5" i="1" s="1"/>
  <c r="AD18" i="1"/>
  <c r="AE18" i="1" s="1"/>
  <c r="AF18" i="1" s="1"/>
  <c r="AC18" i="1"/>
  <c r="AB18" i="1"/>
  <c r="Y8" i="1"/>
  <c r="Z8" i="1" s="1"/>
  <c r="AA8" i="1" s="1"/>
  <c r="Y12" i="1"/>
  <c r="Z12" i="1" s="1"/>
  <c r="AA12" i="1" s="1"/>
  <c r="Y20" i="1"/>
  <c r="Z20" i="1" s="1"/>
  <c r="AA20" i="1" s="1"/>
  <c r="Y21" i="1"/>
  <c r="Z21" i="1" s="1"/>
  <c r="AA21" i="1" s="1"/>
  <c r="Y22" i="1"/>
  <c r="Z22" i="1" s="1"/>
  <c r="AA22" i="1" s="1"/>
  <c r="Y3" i="1"/>
  <c r="Y7" i="1"/>
  <c r="Z7" i="1" s="1"/>
  <c r="AA7" i="1" s="1"/>
  <c r="Y11" i="1"/>
  <c r="Y19" i="1"/>
  <c r="Z19" i="1" s="1"/>
  <c r="AA19" i="1" s="1"/>
  <c r="Y16" i="1"/>
  <c r="Z16" i="1" s="1"/>
  <c r="AA16" i="1" s="1"/>
  <c r="Y17" i="1"/>
  <c r="Z17" i="1" s="1"/>
  <c r="AA17" i="1" s="1"/>
  <c r="AB17" i="1" s="1"/>
  <c r="Y9" i="1"/>
  <c r="Z9" i="1" s="1"/>
  <c r="AA9" i="1" s="1"/>
  <c r="AB9" i="1" s="1"/>
  <c r="Y13" i="1"/>
  <c r="Z13" i="1" s="1"/>
  <c r="AA13" i="1" s="1"/>
  <c r="Y4" i="1"/>
  <c r="Z4" i="1" s="1"/>
  <c r="AA4" i="1" s="1"/>
  <c r="Y15" i="1"/>
  <c r="Z15" i="1" s="1"/>
  <c r="AA15" i="1" s="1"/>
  <c r="Z11" i="1"/>
  <c r="AA11" i="1" s="1"/>
  <c r="AD11" i="1" s="1"/>
  <c r="AE11" i="1" s="1"/>
  <c r="AF11" i="1" s="1"/>
  <c r="Z3" i="1"/>
  <c r="AA3" i="1" s="1"/>
  <c r="AC3" i="1" s="1"/>
  <c r="Z14" i="1"/>
  <c r="AA14" i="1" s="1"/>
  <c r="AD14" i="1" s="1"/>
  <c r="AE14" i="1" s="1"/>
  <c r="AF14" i="1" s="1"/>
  <c r="Z2" i="1"/>
  <c r="AA2" i="1" s="1"/>
  <c r="AD2" i="1" s="1"/>
  <c r="AE2" i="1" s="1"/>
  <c r="AF2" i="1" s="1"/>
  <c r="AC2" i="1"/>
  <c r="AC14" i="1"/>
  <c r="Z6" i="1"/>
  <c r="AA6" i="1" s="1"/>
  <c r="Z10" i="1"/>
  <c r="AA10" i="1" s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T3" i="1"/>
  <c r="U3" i="1" s="1"/>
  <c r="T4" i="1"/>
  <c r="U4" i="1" s="1"/>
  <c r="T5" i="1"/>
  <c r="T6" i="1"/>
  <c r="U6" i="1" s="1"/>
  <c r="T7" i="1"/>
  <c r="U7" i="1" s="1"/>
  <c r="T8" i="1"/>
  <c r="U8" i="1" s="1"/>
  <c r="T9" i="1"/>
  <c r="T10" i="1"/>
  <c r="U10" i="1" s="1"/>
  <c r="T11" i="1"/>
  <c r="U11" i="1" s="1"/>
  <c r="T12" i="1"/>
  <c r="U12" i="1" s="1"/>
  <c r="T13" i="1"/>
  <c r="T14" i="1"/>
  <c r="U14" i="1" s="1"/>
  <c r="T15" i="1"/>
  <c r="U15" i="1" s="1"/>
  <c r="T16" i="1"/>
  <c r="U16" i="1" s="1"/>
  <c r="T17" i="1"/>
  <c r="T18" i="1"/>
  <c r="U18" i="1" s="1"/>
  <c r="T19" i="1"/>
  <c r="U19" i="1" s="1"/>
  <c r="T20" i="1"/>
  <c r="U20" i="1" s="1"/>
  <c r="T21" i="1"/>
  <c r="U5" i="1"/>
  <c r="V5" i="1" s="1"/>
  <c r="U9" i="1"/>
  <c r="V9" i="1" s="1"/>
  <c r="U13" i="1"/>
  <c r="V13" i="1" s="1"/>
  <c r="U17" i="1"/>
  <c r="U21" i="1"/>
  <c r="V21" i="1" s="1"/>
  <c r="V17" i="1"/>
  <c r="AH9" i="1"/>
  <c r="AH3" i="1"/>
  <c r="T2" i="1"/>
  <c r="AB5" i="1" l="1"/>
  <c r="AD5" i="1"/>
  <c r="AE5" i="1" s="1"/>
  <c r="AF5" i="1" s="1"/>
  <c r="AC5" i="1"/>
  <c r="AC16" i="1"/>
  <c r="AD16" i="1"/>
  <c r="AE16" i="1" s="1"/>
  <c r="AF16" i="1" s="1"/>
  <c r="AC15" i="1"/>
  <c r="AD15" i="1"/>
  <c r="AE15" i="1" s="1"/>
  <c r="AF15" i="1" s="1"/>
  <c r="AC11" i="1"/>
  <c r="AB11" i="1"/>
  <c r="AD8" i="1"/>
  <c r="AE8" i="1" s="1"/>
  <c r="AF8" i="1" s="1"/>
  <c r="AC8" i="1"/>
  <c r="AB8" i="1"/>
  <c r="AB7" i="1"/>
  <c r="AC7" i="1"/>
  <c r="AD7" i="1"/>
  <c r="AE7" i="1" s="1"/>
  <c r="AF7" i="1" s="1"/>
  <c r="AC4" i="1"/>
  <c r="AB4" i="1"/>
  <c r="AD4" i="1"/>
  <c r="AE4" i="1" s="1"/>
  <c r="AF4" i="1" s="1"/>
  <c r="AB12" i="1"/>
  <c r="AD12" i="1"/>
  <c r="AE12" i="1" s="1"/>
  <c r="AF12" i="1" s="1"/>
  <c r="AC12" i="1"/>
  <c r="AC13" i="1"/>
  <c r="AD13" i="1"/>
  <c r="AE13" i="1" s="1"/>
  <c r="AF13" i="1" s="1"/>
  <c r="AB15" i="1"/>
  <c r="AD9" i="1"/>
  <c r="AE9" i="1" s="1"/>
  <c r="AF9" i="1" s="1"/>
  <c r="AB3" i="1"/>
  <c r="AC19" i="1"/>
  <c r="AB19" i="1"/>
  <c r="AD19" i="1"/>
  <c r="AE19" i="1" s="1"/>
  <c r="AF19" i="1" s="1"/>
  <c r="AD22" i="1"/>
  <c r="AC22" i="1"/>
  <c r="AB21" i="1"/>
  <c r="AC21" i="1"/>
  <c r="AD21" i="1"/>
  <c r="AE21" i="1" s="1"/>
  <c r="AF21" i="1" s="1"/>
  <c r="AD20" i="1"/>
  <c r="AE20" i="1" s="1"/>
  <c r="AF20" i="1" s="1"/>
  <c r="AC20" i="1"/>
  <c r="AB20" i="1"/>
  <c r="AB16" i="1"/>
  <c r="AD3" i="1"/>
  <c r="AE3" i="1" s="1"/>
  <c r="AF3" i="1" s="1"/>
  <c r="AC9" i="1"/>
  <c r="AB14" i="1"/>
  <c r="AB13" i="1"/>
  <c r="AB2" i="1"/>
  <c r="AD17" i="1"/>
  <c r="AE17" i="1" s="1"/>
  <c r="AF17" i="1" s="1"/>
  <c r="AC17" i="1"/>
  <c r="AC10" i="1"/>
  <c r="AD10" i="1"/>
  <c r="AE10" i="1" s="1"/>
  <c r="AF10" i="1" s="1"/>
  <c r="AB10" i="1"/>
  <c r="AC6" i="1"/>
  <c r="AB6" i="1"/>
  <c r="AD6" i="1"/>
  <c r="AE6" i="1" s="1"/>
  <c r="AF6" i="1" s="1"/>
  <c r="V20" i="1"/>
  <c r="V16" i="1"/>
  <c r="V12" i="1"/>
  <c r="V8" i="1"/>
  <c r="V4" i="1"/>
  <c r="V19" i="1"/>
  <c r="V15" i="1"/>
  <c r="V11" i="1"/>
  <c r="V7" i="1"/>
  <c r="V3" i="1"/>
  <c r="V18" i="1"/>
  <c r="V14" i="1"/>
  <c r="V10" i="1"/>
  <c r="V6" i="1"/>
  <c r="U2" i="1"/>
  <c r="F17" i="13" l="1"/>
  <c r="E17" i="13"/>
  <c r="G16" i="13"/>
  <c r="J16" i="13" s="1"/>
  <c r="N16" i="13" s="1"/>
  <c r="F16" i="13"/>
  <c r="E16" i="13"/>
  <c r="F15" i="13"/>
  <c r="E15" i="13"/>
  <c r="G14" i="13"/>
  <c r="J14" i="13" s="1"/>
  <c r="N14" i="13" s="1"/>
  <c r="F14" i="13"/>
  <c r="E14" i="13"/>
  <c r="F13" i="13"/>
  <c r="E13" i="13"/>
  <c r="G12" i="13"/>
  <c r="J12" i="13" s="1"/>
  <c r="N12" i="13" s="1"/>
  <c r="F12" i="13"/>
  <c r="E12" i="13"/>
  <c r="F11" i="13"/>
  <c r="E11" i="13"/>
  <c r="G10" i="13"/>
  <c r="J10" i="13" s="1"/>
  <c r="N10" i="13" s="1"/>
  <c r="F10" i="13"/>
  <c r="E10" i="13"/>
  <c r="F9" i="13"/>
  <c r="E9" i="13"/>
  <c r="G8" i="13"/>
  <c r="J8" i="13" s="1"/>
  <c r="N8" i="13" s="1"/>
  <c r="F8" i="13"/>
  <c r="E8" i="13"/>
  <c r="F7" i="13"/>
  <c r="E7" i="13"/>
  <c r="G6" i="13"/>
  <c r="J6" i="13" s="1"/>
  <c r="N6" i="13" s="1"/>
  <c r="F6" i="13"/>
  <c r="E6" i="13"/>
  <c r="F5" i="13"/>
  <c r="E5" i="13"/>
  <c r="G4" i="13"/>
  <c r="J4" i="13" s="1"/>
  <c r="N4" i="13" s="1"/>
  <c r="F4" i="13"/>
  <c r="E4" i="13"/>
  <c r="R3" i="13"/>
  <c r="G17" i="13" s="1"/>
  <c r="F3" i="13"/>
  <c r="G3" i="13" s="1"/>
  <c r="E3" i="13"/>
  <c r="J2" i="13"/>
  <c r="N2" i="13" s="1"/>
  <c r="G2" i="13"/>
  <c r="F2" i="13"/>
  <c r="E2" i="13"/>
  <c r="G17" i="12"/>
  <c r="J17" i="12" s="1"/>
  <c r="N17" i="12" s="1"/>
  <c r="K17" i="12" s="1"/>
  <c r="M17" i="12" s="1"/>
  <c r="L17" i="12" s="1"/>
  <c r="F17" i="12"/>
  <c r="E17" i="12"/>
  <c r="P16" i="12"/>
  <c r="K16" i="12"/>
  <c r="M16" i="12" s="1"/>
  <c r="L16" i="12" s="1"/>
  <c r="F16" i="12"/>
  <c r="G16" i="12" s="1"/>
  <c r="E16" i="12"/>
  <c r="J16" i="12" s="1"/>
  <c r="N16" i="12" s="1"/>
  <c r="G15" i="12"/>
  <c r="J15" i="12" s="1"/>
  <c r="N15" i="12" s="1"/>
  <c r="F15" i="12"/>
  <c r="E15" i="12"/>
  <c r="P14" i="12"/>
  <c r="K14" i="12"/>
  <c r="M14" i="12" s="1"/>
  <c r="L14" i="12" s="1"/>
  <c r="F14" i="12"/>
  <c r="G14" i="12" s="1"/>
  <c r="E14" i="12"/>
  <c r="J14" i="12" s="1"/>
  <c r="N14" i="12" s="1"/>
  <c r="G13" i="12"/>
  <c r="J13" i="12" s="1"/>
  <c r="N13" i="12" s="1"/>
  <c r="F13" i="12"/>
  <c r="E13" i="12"/>
  <c r="P12" i="12"/>
  <c r="K12" i="12"/>
  <c r="M12" i="12" s="1"/>
  <c r="L12" i="12" s="1"/>
  <c r="F12" i="12"/>
  <c r="G12" i="12" s="1"/>
  <c r="E12" i="12"/>
  <c r="J12" i="12" s="1"/>
  <c r="N12" i="12" s="1"/>
  <c r="G11" i="12"/>
  <c r="J11" i="12" s="1"/>
  <c r="N11" i="12" s="1"/>
  <c r="F11" i="12"/>
  <c r="E11" i="12"/>
  <c r="P10" i="12"/>
  <c r="K10" i="12"/>
  <c r="M10" i="12" s="1"/>
  <c r="L10" i="12" s="1"/>
  <c r="F10" i="12"/>
  <c r="G10" i="12" s="1"/>
  <c r="E10" i="12"/>
  <c r="J10" i="12" s="1"/>
  <c r="N10" i="12" s="1"/>
  <c r="G9" i="12"/>
  <c r="J9" i="12" s="1"/>
  <c r="N9" i="12" s="1"/>
  <c r="F9" i="12"/>
  <c r="E9" i="12"/>
  <c r="P8" i="12"/>
  <c r="K8" i="12"/>
  <c r="M8" i="12" s="1"/>
  <c r="L8" i="12" s="1"/>
  <c r="F8" i="12"/>
  <c r="G8" i="12" s="1"/>
  <c r="E8" i="12"/>
  <c r="J8" i="12" s="1"/>
  <c r="N8" i="12" s="1"/>
  <c r="G7" i="12"/>
  <c r="J7" i="12" s="1"/>
  <c r="N7" i="12" s="1"/>
  <c r="F7" i="12"/>
  <c r="E7" i="12"/>
  <c r="F6" i="12"/>
  <c r="G6" i="12" s="1"/>
  <c r="E6" i="12"/>
  <c r="J6" i="12" s="1"/>
  <c r="N6" i="12" s="1"/>
  <c r="K6" i="12" s="1"/>
  <c r="M6" i="12" s="1"/>
  <c r="L6" i="12" s="1"/>
  <c r="G5" i="12"/>
  <c r="J5" i="12" s="1"/>
  <c r="N5" i="12" s="1"/>
  <c r="F5" i="12"/>
  <c r="E5" i="12"/>
  <c r="F4" i="12"/>
  <c r="G4" i="12" s="1"/>
  <c r="E4" i="12"/>
  <c r="J4" i="12" s="1"/>
  <c r="N4" i="12" s="1"/>
  <c r="K4" i="12" s="1"/>
  <c r="M4" i="12" s="1"/>
  <c r="L4" i="12" s="1"/>
  <c r="R3" i="12"/>
  <c r="J3" i="12"/>
  <c r="N3" i="12" s="1"/>
  <c r="F3" i="12"/>
  <c r="G3" i="12" s="1"/>
  <c r="E3" i="12"/>
  <c r="F2" i="12"/>
  <c r="G2" i="12" s="1"/>
  <c r="J2" i="12" s="1"/>
  <c r="N2" i="12" s="1"/>
  <c r="E2" i="12"/>
  <c r="G17" i="11"/>
  <c r="J17" i="11" s="1"/>
  <c r="N17" i="11" s="1"/>
  <c r="K17" i="11" s="1"/>
  <c r="M17" i="11" s="1"/>
  <c r="L17" i="11" s="1"/>
  <c r="F17" i="11"/>
  <c r="E17" i="11"/>
  <c r="K16" i="11"/>
  <c r="M16" i="11" s="1"/>
  <c r="L16" i="11" s="1"/>
  <c r="F16" i="11"/>
  <c r="G16" i="11" s="1"/>
  <c r="E16" i="11"/>
  <c r="J16" i="11" s="1"/>
  <c r="N16" i="11" s="1"/>
  <c r="P16" i="11" s="1"/>
  <c r="G15" i="11"/>
  <c r="J15" i="11" s="1"/>
  <c r="N15" i="11" s="1"/>
  <c r="F15" i="11"/>
  <c r="E15" i="11"/>
  <c r="K14" i="11"/>
  <c r="M14" i="11" s="1"/>
  <c r="L14" i="11" s="1"/>
  <c r="F14" i="11"/>
  <c r="G14" i="11" s="1"/>
  <c r="E14" i="11"/>
  <c r="J14" i="11" s="1"/>
  <c r="N14" i="11" s="1"/>
  <c r="P14" i="11" s="1"/>
  <c r="G13" i="11"/>
  <c r="J13" i="11" s="1"/>
  <c r="N13" i="11" s="1"/>
  <c r="F13" i="11"/>
  <c r="E13" i="11"/>
  <c r="K12" i="11"/>
  <c r="M12" i="11" s="1"/>
  <c r="L12" i="11" s="1"/>
  <c r="F12" i="11"/>
  <c r="G12" i="11" s="1"/>
  <c r="E12" i="11"/>
  <c r="J12" i="11" s="1"/>
  <c r="N12" i="11" s="1"/>
  <c r="P12" i="11" s="1"/>
  <c r="G11" i="11"/>
  <c r="J11" i="11" s="1"/>
  <c r="N11" i="11" s="1"/>
  <c r="F11" i="11"/>
  <c r="E11" i="11"/>
  <c r="K10" i="11"/>
  <c r="M10" i="11" s="1"/>
  <c r="L10" i="11" s="1"/>
  <c r="F10" i="11"/>
  <c r="G10" i="11" s="1"/>
  <c r="E10" i="11"/>
  <c r="J10" i="11" s="1"/>
  <c r="N10" i="11" s="1"/>
  <c r="P10" i="11" s="1"/>
  <c r="G9" i="11"/>
  <c r="J9" i="11" s="1"/>
  <c r="N9" i="11" s="1"/>
  <c r="F9" i="11"/>
  <c r="E9" i="11"/>
  <c r="K8" i="11"/>
  <c r="M8" i="11" s="1"/>
  <c r="L8" i="11" s="1"/>
  <c r="F8" i="11"/>
  <c r="G8" i="11" s="1"/>
  <c r="E8" i="11"/>
  <c r="J8" i="11" s="1"/>
  <c r="N8" i="11" s="1"/>
  <c r="P8" i="11" s="1"/>
  <c r="G7" i="11"/>
  <c r="J7" i="11" s="1"/>
  <c r="N7" i="11" s="1"/>
  <c r="F7" i="11"/>
  <c r="E7" i="11"/>
  <c r="K6" i="11"/>
  <c r="M6" i="11" s="1"/>
  <c r="L6" i="11" s="1"/>
  <c r="F6" i="11"/>
  <c r="G6" i="11" s="1"/>
  <c r="E6" i="11"/>
  <c r="J6" i="11" s="1"/>
  <c r="N6" i="11" s="1"/>
  <c r="P6" i="11" s="1"/>
  <c r="G5" i="11"/>
  <c r="J5" i="11" s="1"/>
  <c r="N5" i="11" s="1"/>
  <c r="F5" i="11"/>
  <c r="E5" i="11"/>
  <c r="K4" i="11"/>
  <c r="M4" i="11" s="1"/>
  <c r="L4" i="11" s="1"/>
  <c r="F4" i="11"/>
  <c r="G4" i="11" s="1"/>
  <c r="E4" i="11"/>
  <c r="J4" i="11" s="1"/>
  <c r="N4" i="11" s="1"/>
  <c r="P4" i="11" s="1"/>
  <c r="R3" i="11"/>
  <c r="F3" i="11"/>
  <c r="G3" i="11" s="1"/>
  <c r="E3" i="11"/>
  <c r="J3" i="11" s="1"/>
  <c r="N3" i="11" s="1"/>
  <c r="F2" i="11"/>
  <c r="G2" i="11" s="1"/>
  <c r="J2" i="11" s="1"/>
  <c r="N2" i="11" s="1"/>
  <c r="E2" i="11"/>
  <c r="G17" i="10"/>
  <c r="J17" i="10" s="1"/>
  <c r="N17" i="10" s="1"/>
  <c r="K17" i="10" s="1"/>
  <c r="M17" i="10" s="1"/>
  <c r="L17" i="10" s="1"/>
  <c r="F17" i="10"/>
  <c r="E17" i="10"/>
  <c r="P16" i="10"/>
  <c r="K16" i="10"/>
  <c r="M16" i="10" s="1"/>
  <c r="L16" i="10" s="1"/>
  <c r="F16" i="10"/>
  <c r="G16" i="10" s="1"/>
  <c r="E16" i="10"/>
  <c r="J16" i="10" s="1"/>
  <c r="N16" i="10" s="1"/>
  <c r="G15" i="10"/>
  <c r="J15" i="10" s="1"/>
  <c r="N15" i="10" s="1"/>
  <c r="F15" i="10"/>
  <c r="E15" i="10"/>
  <c r="P14" i="10"/>
  <c r="K14" i="10"/>
  <c r="M14" i="10" s="1"/>
  <c r="L14" i="10" s="1"/>
  <c r="F14" i="10"/>
  <c r="G14" i="10" s="1"/>
  <c r="E14" i="10"/>
  <c r="J14" i="10" s="1"/>
  <c r="N14" i="10" s="1"/>
  <c r="G13" i="10"/>
  <c r="J13" i="10" s="1"/>
  <c r="N13" i="10" s="1"/>
  <c r="F13" i="10"/>
  <c r="E13" i="10"/>
  <c r="P12" i="10"/>
  <c r="K12" i="10"/>
  <c r="M12" i="10" s="1"/>
  <c r="L12" i="10" s="1"/>
  <c r="F12" i="10"/>
  <c r="G12" i="10" s="1"/>
  <c r="E12" i="10"/>
  <c r="J12" i="10" s="1"/>
  <c r="N12" i="10" s="1"/>
  <c r="G11" i="10"/>
  <c r="J11" i="10" s="1"/>
  <c r="N11" i="10" s="1"/>
  <c r="F11" i="10"/>
  <c r="E11" i="10"/>
  <c r="P10" i="10"/>
  <c r="K10" i="10"/>
  <c r="M10" i="10" s="1"/>
  <c r="L10" i="10" s="1"/>
  <c r="F10" i="10"/>
  <c r="G10" i="10" s="1"/>
  <c r="E10" i="10"/>
  <c r="J10" i="10" s="1"/>
  <c r="N10" i="10" s="1"/>
  <c r="G9" i="10"/>
  <c r="J9" i="10" s="1"/>
  <c r="N9" i="10" s="1"/>
  <c r="F9" i="10"/>
  <c r="E9" i="10"/>
  <c r="P8" i="10"/>
  <c r="K8" i="10"/>
  <c r="M8" i="10" s="1"/>
  <c r="L8" i="10" s="1"/>
  <c r="F8" i="10"/>
  <c r="G8" i="10" s="1"/>
  <c r="E8" i="10"/>
  <c r="J8" i="10" s="1"/>
  <c r="N8" i="10" s="1"/>
  <c r="G7" i="10"/>
  <c r="J7" i="10" s="1"/>
  <c r="N7" i="10" s="1"/>
  <c r="F7" i="10"/>
  <c r="E7" i="10"/>
  <c r="F6" i="10"/>
  <c r="G6" i="10" s="1"/>
  <c r="E6" i="10"/>
  <c r="J6" i="10" s="1"/>
  <c r="N6" i="10" s="1"/>
  <c r="K6" i="10" s="1"/>
  <c r="M6" i="10" s="1"/>
  <c r="L6" i="10" s="1"/>
  <c r="G5" i="10"/>
  <c r="J5" i="10" s="1"/>
  <c r="N5" i="10" s="1"/>
  <c r="F5" i="10"/>
  <c r="E5" i="10"/>
  <c r="F4" i="10"/>
  <c r="G4" i="10" s="1"/>
  <c r="E4" i="10"/>
  <c r="J4" i="10" s="1"/>
  <c r="N4" i="10" s="1"/>
  <c r="K4" i="10" s="1"/>
  <c r="M4" i="10" s="1"/>
  <c r="L4" i="10" s="1"/>
  <c r="R3" i="10"/>
  <c r="J3" i="10"/>
  <c r="N3" i="10" s="1"/>
  <c r="F3" i="10"/>
  <c r="G3" i="10" s="1"/>
  <c r="E3" i="10"/>
  <c r="F2" i="10"/>
  <c r="G2" i="10" s="1"/>
  <c r="J2" i="10" s="1"/>
  <c r="N2" i="10" s="1"/>
  <c r="E2" i="10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G6" i="9"/>
  <c r="J6" i="9" s="1"/>
  <c r="N6" i="9" s="1"/>
  <c r="F6" i="9"/>
  <c r="E6" i="9"/>
  <c r="F5" i="9"/>
  <c r="E5" i="9"/>
  <c r="G4" i="9"/>
  <c r="J4" i="9" s="1"/>
  <c r="N4" i="9" s="1"/>
  <c r="F4" i="9"/>
  <c r="E4" i="9"/>
  <c r="W3" i="9"/>
  <c r="F3" i="9"/>
  <c r="G3" i="9" s="1"/>
  <c r="J3" i="9" s="1"/>
  <c r="N3" i="9" s="1"/>
  <c r="E3" i="9"/>
  <c r="F2" i="9"/>
  <c r="E2" i="9"/>
  <c r="P4" i="13" l="1"/>
  <c r="K4" i="13"/>
  <c r="M4" i="13" s="1"/>
  <c r="L4" i="13" s="1"/>
  <c r="P12" i="13"/>
  <c r="K12" i="13"/>
  <c r="M12" i="13" s="1"/>
  <c r="L12" i="13" s="1"/>
  <c r="J5" i="13"/>
  <c r="N5" i="13" s="1"/>
  <c r="P6" i="13"/>
  <c r="K6" i="13"/>
  <c r="M6" i="13" s="1"/>
  <c r="L6" i="13" s="1"/>
  <c r="P14" i="13"/>
  <c r="K14" i="13"/>
  <c r="M14" i="13" s="1"/>
  <c r="L14" i="13" s="1"/>
  <c r="P2" i="13"/>
  <c r="K2" i="13"/>
  <c r="M2" i="13" s="1"/>
  <c r="L2" i="13" s="1"/>
  <c r="P8" i="13"/>
  <c r="K8" i="13"/>
  <c r="M8" i="13" s="1"/>
  <c r="L8" i="13" s="1"/>
  <c r="P16" i="13"/>
  <c r="K16" i="13"/>
  <c r="M16" i="13" s="1"/>
  <c r="L16" i="13" s="1"/>
  <c r="J3" i="13"/>
  <c r="N3" i="13" s="1"/>
  <c r="P10" i="13"/>
  <c r="K10" i="13"/>
  <c r="M10" i="13" s="1"/>
  <c r="L10" i="13" s="1"/>
  <c r="J17" i="13"/>
  <c r="N17" i="13" s="1"/>
  <c r="K17" i="13" s="1"/>
  <c r="M17" i="13" s="1"/>
  <c r="L17" i="13" s="1"/>
  <c r="G5" i="13"/>
  <c r="G7" i="13"/>
  <c r="J7" i="13" s="1"/>
  <c r="N7" i="13" s="1"/>
  <c r="G9" i="13"/>
  <c r="J9" i="13" s="1"/>
  <c r="N9" i="13" s="1"/>
  <c r="G11" i="13"/>
  <c r="J11" i="13" s="1"/>
  <c r="N11" i="13" s="1"/>
  <c r="G13" i="13"/>
  <c r="J13" i="13" s="1"/>
  <c r="N13" i="13" s="1"/>
  <c r="G15" i="13"/>
  <c r="J15" i="13" s="1"/>
  <c r="N15" i="13" s="1"/>
  <c r="P2" i="12"/>
  <c r="K2" i="12"/>
  <c r="M2" i="12" s="1"/>
  <c r="L2" i="12" s="1"/>
  <c r="P5" i="12"/>
  <c r="K5" i="12"/>
  <c r="M5" i="12" s="1"/>
  <c r="L5" i="12" s="1"/>
  <c r="P3" i="12"/>
  <c r="K3" i="12"/>
  <c r="M3" i="12" s="1"/>
  <c r="L3" i="12" s="1"/>
  <c r="P7" i="12"/>
  <c r="K7" i="12"/>
  <c r="M7" i="12" s="1"/>
  <c r="L7" i="12" s="1"/>
  <c r="P9" i="12"/>
  <c r="K9" i="12"/>
  <c r="M9" i="12" s="1"/>
  <c r="L9" i="12" s="1"/>
  <c r="P11" i="12"/>
  <c r="K11" i="12"/>
  <c r="M11" i="12" s="1"/>
  <c r="L11" i="12" s="1"/>
  <c r="P13" i="12"/>
  <c r="K13" i="12"/>
  <c r="M13" i="12" s="1"/>
  <c r="L13" i="12" s="1"/>
  <c r="P15" i="12"/>
  <c r="K15" i="12"/>
  <c r="M15" i="12" s="1"/>
  <c r="L15" i="12" s="1"/>
  <c r="P4" i="12"/>
  <c r="P6" i="12"/>
  <c r="P2" i="11"/>
  <c r="K2" i="11"/>
  <c r="M2" i="11" s="1"/>
  <c r="L2" i="11" s="1"/>
  <c r="P3" i="11"/>
  <c r="K3" i="11"/>
  <c r="M3" i="11" s="1"/>
  <c r="L3" i="11" s="1"/>
  <c r="P5" i="11"/>
  <c r="K5" i="11"/>
  <c r="M5" i="11" s="1"/>
  <c r="L5" i="11" s="1"/>
  <c r="P7" i="11"/>
  <c r="K7" i="11"/>
  <c r="M7" i="11" s="1"/>
  <c r="L7" i="11" s="1"/>
  <c r="P9" i="11"/>
  <c r="K9" i="11"/>
  <c r="M9" i="11" s="1"/>
  <c r="L9" i="11" s="1"/>
  <c r="P11" i="11"/>
  <c r="K11" i="11"/>
  <c r="M11" i="11" s="1"/>
  <c r="L11" i="11" s="1"/>
  <c r="P13" i="11"/>
  <c r="K13" i="11"/>
  <c r="M13" i="11" s="1"/>
  <c r="L13" i="11" s="1"/>
  <c r="P15" i="11"/>
  <c r="K15" i="11"/>
  <c r="M15" i="11" s="1"/>
  <c r="L15" i="11" s="1"/>
  <c r="P2" i="10"/>
  <c r="K2" i="10"/>
  <c r="M2" i="10" s="1"/>
  <c r="L2" i="10" s="1"/>
  <c r="P5" i="10"/>
  <c r="K5" i="10"/>
  <c r="M5" i="10" s="1"/>
  <c r="L5" i="10" s="1"/>
  <c r="P3" i="10"/>
  <c r="K3" i="10"/>
  <c r="M3" i="10" s="1"/>
  <c r="L3" i="10" s="1"/>
  <c r="P7" i="10"/>
  <c r="K7" i="10"/>
  <c r="M7" i="10" s="1"/>
  <c r="L7" i="10" s="1"/>
  <c r="P9" i="10"/>
  <c r="K9" i="10"/>
  <c r="M9" i="10" s="1"/>
  <c r="L9" i="10" s="1"/>
  <c r="P11" i="10"/>
  <c r="K11" i="10"/>
  <c r="M11" i="10" s="1"/>
  <c r="L11" i="10" s="1"/>
  <c r="P13" i="10"/>
  <c r="K13" i="10"/>
  <c r="M13" i="10" s="1"/>
  <c r="L13" i="10" s="1"/>
  <c r="P15" i="10"/>
  <c r="K15" i="10"/>
  <c r="M15" i="10" s="1"/>
  <c r="L15" i="10" s="1"/>
  <c r="P4" i="10"/>
  <c r="P6" i="10"/>
  <c r="P6" i="9"/>
  <c r="K6" i="9"/>
  <c r="M6" i="9" s="1"/>
  <c r="L6" i="9" s="1"/>
  <c r="P3" i="9"/>
  <c r="K3" i="9"/>
  <c r="M3" i="9" s="1"/>
  <c r="L3" i="9" s="1"/>
  <c r="P4" i="9"/>
  <c r="K4" i="9"/>
  <c r="M4" i="9" s="1"/>
  <c r="L4" i="9" s="1"/>
  <c r="J9" i="9"/>
  <c r="N9" i="9" s="1"/>
  <c r="J17" i="9"/>
  <c r="N17" i="9" s="1"/>
  <c r="K17" i="9" s="1"/>
  <c r="M17" i="9" s="1"/>
  <c r="L17" i="9" s="1"/>
  <c r="G2" i="9"/>
  <c r="J2" i="9" s="1"/>
  <c r="N2" i="9" s="1"/>
  <c r="G17" i="9"/>
  <c r="G15" i="9"/>
  <c r="J15" i="9" s="1"/>
  <c r="N15" i="9" s="1"/>
  <c r="G13" i="9"/>
  <c r="J13" i="9" s="1"/>
  <c r="N13" i="9" s="1"/>
  <c r="G11" i="9"/>
  <c r="J11" i="9" s="1"/>
  <c r="N11" i="9" s="1"/>
  <c r="G9" i="9"/>
  <c r="G7" i="9"/>
  <c r="J7" i="9" s="1"/>
  <c r="N7" i="9" s="1"/>
  <c r="G5" i="9"/>
  <c r="J5" i="9" s="1"/>
  <c r="N5" i="9" s="1"/>
  <c r="G8" i="9"/>
  <c r="J8" i="9" s="1"/>
  <c r="N8" i="9" s="1"/>
  <c r="G10" i="9"/>
  <c r="J10" i="9" s="1"/>
  <c r="N10" i="9" s="1"/>
  <c r="G12" i="9"/>
  <c r="J12" i="9" s="1"/>
  <c r="N12" i="9" s="1"/>
  <c r="G14" i="9"/>
  <c r="J14" i="9" s="1"/>
  <c r="N14" i="9" s="1"/>
  <c r="G16" i="9"/>
  <c r="J16" i="9" s="1"/>
  <c r="N16" i="9" s="1"/>
  <c r="P11" i="13" l="1"/>
  <c r="K11" i="13"/>
  <c r="M11" i="13" s="1"/>
  <c r="L11" i="13" s="1"/>
  <c r="P9" i="13"/>
  <c r="K9" i="13"/>
  <c r="M9" i="13" s="1"/>
  <c r="L9" i="13" s="1"/>
  <c r="P15" i="13"/>
  <c r="K15" i="13"/>
  <c r="M15" i="13" s="1"/>
  <c r="L15" i="13" s="1"/>
  <c r="P7" i="13"/>
  <c r="K7" i="13"/>
  <c r="M7" i="13" s="1"/>
  <c r="L7" i="13" s="1"/>
  <c r="P13" i="13"/>
  <c r="K13" i="13"/>
  <c r="M13" i="13" s="1"/>
  <c r="L13" i="13" s="1"/>
  <c r="P3" i="13"/>
  <c r="K3" i="13"/>
  <c r="M3" i="13" s="1"/>
  <c r="L3" i="13" s="1"/>
  <c r="Q16" i="13"/>
  <c r="Q14" i="13"/>
  <c r="Q8" i="13"/>
  <c r="Q6" i="13"/>
  <c r="Q4" i="13"/>
  <c r="Q3" i="13"/>
  <c r="Q2" i="13"/>
  <c r="Q15" i="13"/>
  <c r="Q9" i="13"/>
  <c r="Q7" i="13"/>
  <c r="P5" i="13"/>
  <c r="Q12" i="13" s="1"/>
  <c r="K5" i="13"/>
  <c r="M5" i="13" s="1"/>
  <c r="L5" i="13" s="1"/>
  <c r="Q15" i="12"/>
  <c r="Q13" i="12"/>
  <c r="Q11" i="12"/>
  <c r="Q9" i="12"/>
  <c r="Q7" i="12"/>
  <c r="Q5" i="12"/>
  <c r="Q3" i="12"/>
  <c r="Q16" i="12"/>
  <c r="Q14" i="12"/>
  <c r="Q12" i="12"/>
  <c r="Q10" i="12"/>
  <c r="Q8" i="12"/>
  <c r="Q6" i="12"/>
  <c r="Q4" i="12"/>
  <c r="Q2" i="12"/>
  <c r="Q8" i="11"/>
  <c r="Q15" i="11"/>
  <c r="Q13" i="11"/>
  <c r="Q11" i="11"/>
  <c r="Q9" i="11"/>
  <c r="Q7" i="11"/>
  <c r="Q5" i="11"/>
  <c r="Q3" i="11"/>
  <c r="Q16" i="11"/>
  <c r="Q14" i="11"/>
  <c r="Q12" i="11"/>
  <c r="Q10" i="11"/>
  <c r="Q6" i="11"/>
  <c r="Q4" i="11"/>
  <c r="Q2" i="11"/>
  <c r="Q15" i="10"/>
  <c r="Q13" i="10"/>
  <c r="Q11" i="10"/>
  <c r="Q9" i="10"/>
  <c r="Q7" i="10"/>
  <c r="Q5" i="10"/>
  <c r="Q3" i="10"/>
  <c r="Q16" i="10"/>
  <c r="Q14" i="10"/>
  <c r="Q12" i="10"/>
  <c r="Q10" i="10"/>
  <c r="Q8" i="10"/>
  <c r="Q6" i="10"/>
  <c r="Q4" i="10"/>
  <c r="Q2" i="10"/>
  <c r="K7" i="9"/>
  <c r="M7" i="9" s="1"/>
  <c r="L7" i="9" s="1"/>
  <c r="P7" i="9"/>
  <c r="K15" i="9"/>
  <c r="M15" i="9" s="1"/>
  <c r="L15" i="9" s="1"/>
  <c r="P15" i="9"/>
  <c r="K11" i="9"/>
  <c r="M11" i="9" s="1"/>
  <c r="L11" i="9" s="1"/>
  <c r="P11" i="9"/>
  <c r="K5" i="9"/>
  <c r="M5" i="9" s="1"/>
  <c r="L5" i="9" s="1"/>
  <c r="P5" i="9"/>
  <c r="K13" i="9"/>
  <c r="M13" i="9" s="1"/>
  <c r="L13" i="9" s="1"/>
  <c r="P13" i="9"/>
  <c r="P16" i="9"/>
  <c r="K16" i="9"/>
  <c r="M16" i="9" s="1"/>
  <c r="L16" i="9" s="1"/>
  <c r="P8" i="9"/>
  <c r="K8" i="9"/>
  <c r="M8" i="9" s="1"/>
  <c r="L8" i="9" s="1"/>
  <c r="P2" i="9"/>
  <c r="K2" i="9"/>
  <c r="M2" i="9" s="1"/>
  <c r="L2" i="9" s="1"/>
  <c r="P14" i="9"/>
  <c r="K14" i="9"/>
  <c r="M14" i="9" s="1"/>
  <c r="L14" i="9" s="1"/>
  <c r="K9" i="9"/>
  <c r="M9" i="9" s="1"/>
  <c r="L9" i="9" s="1"/>
  <c r="P9" i="9"/>
  <c r="P12" i="9"/>
  <c r="K12" i="9"/>
  <c r="M12" i="9" s="1"/>
  <c r="L12" i="9" s="1"/>
  <c r="P10" i="9"/>
  <c r="K10" i="9"/>
  <c r="M10" i="9" s="1"/>
  <c r="L10" i="9" s="1"/>
  <c r="Q11" i="13" l="1"/>
  <c r="Q10" i="13"/>
  <c r="Q5" i="13"/>
  <c r="Q13" i="13"/>
  <c r="Q16" i="9"/>
  <c r="Q14" i="9"/>
  <c r="Q12" i="9"/>
  <c r="Q10" i="9"/>
  <c r="Q8" i="9"/>
  <c r="Q6" i="9"/>
  <c r="Q4" i="9"/>
  <c r="Q2" i="9"/>
  <c r="Q15" i="9"/>
  <c r="Q13" i="9"/>
  <c r="Q11" i="9"/>
  <c r="Q9" i="9"/>
  <c r="Q7" i="9"/>
  <c r="Q5" i="9"/>
  <c r="Q3" i="9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E21" i="1"/>
  <c r="E20" i="1"/>
  <c r="E19" i="1"/>
  <c r="E18" i="1"/>
  <c r="E17" i="1"/>
  <c r="G22" i="1"/>
  <c r="E22" i="1"/>
  <c r="E16" i="1"/>
  <c r="E15" i="1"/>
  <c r="E14" i="1"/>
  <c r="E13" i="1"/>
  <c r="E12" i="1"/>
  <c r="E11" i="1"/>
  <c r="E10" i="1"/>
  <c r="E9" i="1"/>
  <c r="E8" i="1"/>
  <c r="E7" i="1"/>
  <c r="E6" i="1"/>
  <c r="K6" i="1" s="1"/>
  <c r="O6" i="1" s="1"/>
  <c r="E5" i="1"/>
  <c r="E4" i="1"/>
  <c r="H6" i="1"/>
  <c r="E3" i="1"/>
  <c r="G2" i="1"/>
  <c r="E2" i="1"/>
  <c r="L6" i="1" l="1"/>
  <c r="N6" i="1" s="1"/>
  <c r="Q6" i="1"/>
  <c r="K11" i="1"/>
  <c r="O11" i="1" s="1"/>
  <c r="K18" i="1"/>
  <c r="O18" i="1" s="1"/>
  <c r="H21" i="1"/>
  <c r="K21" i="1" s="1"/>
  <c r="O21" i="1" s="1"/>
  <c r="H13" i="1"/>
  <c r="K13" i="1" s="1"/>
  <c r="O13" i="1" s="1"/>
  <c r="H5" i="1"/>
  <c r="K5" i="1" s="1"/>
  <c r="O5" i="1" s="1"/>
  <c r="H20" i="1"/>
  <c r="K20" i="1" s="1"/>
  <c r="O20" i="1" s="1"/>
  <c r="H12" i="1"/>
  <c r="K12" i="1" s="1"/>
  <c r="O12" i="1" s="1"/>
  <c r="H19" i="1"/>
  <c r="K19" i="1" s="1"/>
  <c r="O19" i="1" s="1"/>
  <c r="H15" i="1"/>
  <c r="K15" i="1" s="1"/>
  <c r="O15" i="1" s="1"/>
  <c r="H11" i="1"/>
  <c r="H7" i="1"/>
  <c r="K7" i="1" s="1"/>
  <c r="O7" i="1" s="1"/>
  <c r="H3" i="1"/>
  <c r="K3" i="1" s="1"/>
  <c r="O3" i="1" s="1"/>
  <c r="H17" i="1"/>
  <c r="K17" i="1" s="1"/>
  <c r="O17" i="1" s="1"/>
  <c r="H9" i="1"/>
  <c r="K9" i="1" s="1"/>
  <c r="O9" i="1" s="1"/>
  <c r="H16" i="1"/>
  <c r="K16" i="1" s="1"/>
  <c r="O16" i="1" s="1"/>
  <c r="H8" i="1"/>
  <c r="K8" i="1" s="1"/>
  <c r="O8" i="1" s="1"/>
  <c r="H4" i="1"/>
  <c r="K4" i="1" s="1"/>
  <c r="O4" i="1" s="1"/>
  <c r="H18" i="1"/>
  <c r="H14" i="1"/>
  <c r="K14" i="1" s="1"/>
  <c r="O14" i="1" s="1"/>
  <c r="H10" i="1"/>
  <c r="K10" i="1" s="1"/>
  <c r="O10" i="1" s="1"/>
  <c r="H22" i="1"/>
  <c r="K22" i="1" s="1"/>
  <c r="O22" i="1" s="1"/>
  <c r="L22" i="1" s="1"/>
  <c r="N22" i="1" s="1"/>
  <c r="H2" i="1"/>
  <c r="K2" i="1" s="1"/>
  <c r="O2" i="1" s="1"/>
  <c r="M6" i="1"/>
  <c r="L4" i="1" l="1"/>
  <c r="N4" i="1" s="1"/>
  <c r="M4" i="1" s="1"/>
  <c r="Q4" i="1"/>
  <c r="L19" i="1"/>
  <c r="N19" i="1" s="1"/>
  <c r="M19" i="1" s="1"/>
  <c r="Q19" i="1"/>
  <c r="L15" i="1"/>
  <c r="N15" i="1" s="1"/>
  <c r="M15" i="1" s="1"/>
  <c r="Q15" i="1"/>
  <c r="L5" i="1"/>
  <c r="N5" i="1" s="1"/>
  <c r="M5" i="1" s="1"/>
  <c r="Q5" i="1"/>
  <c r="L8" i="1"/>
  <c r="N8" i="1" s="1"/>
  <c r="M8" i="1" s="1"/>
  <c r="Q8" i="1"/>
  <c r="L3" i="1"/>
  <c r="N3" i="1" s="1"/>
  <c r="M3" i="1" s="1"/>
  <c r="Q3" i="1"/>
  <c r="L13" i="1"/>
  <c r="N13" i="1" s="1"/>
  <c r="M13" i="1" s="1"/>
  <c r="Q13" i="1"/>
  <c r="L2" i="1"/>
  <c r="N2" i="1" s="1"/>
  <c r="M2" i="1" s="1"/>
  <c r="S2" i="1"/>
  <c r="Q2" i="1"/>
  <c r="L14" i="1"/>
  <c r="N14" i="1" s="1"/>
  <c r="M14" i="1" s="1"/>
  <c r="Q14" i="1"/>
  <c r="L16" i="1"/>
  <c r="N16" i="1" s="1"/>
  <c r="M16" i="1" s="1"/>
  <c r="Q16" i="1"/>
  <c r="L7" i="1"/>
  <c r="N7" i="1" s="1"/>
  <c r="M7" i="1" s="1"/>
  <c r="Q7" i="1"/>
  <c r="L12" i="1"/>
  <c r="N12" i="1" s="1"/>
  <c r="M12" i="1" s="1"/>
  <c r="Q12" i="1"/>
  <c r="L21" i="1"/>
  <c r="N21" i="1" s="1"/>
  <c r="M21" i="1" s="1"/>
  <c r="Q21" i="1"/>
  <c r="L11" i="1"/>
  <c r="N11" i="1" s="1"/>
  <c r="M11" i="1" s="1"/>
  <c r="Q11" i="1"/>
  <c r="L9" i="1"/>
  <c r="N9" i="1" s="1"/>
  <c r="M9" i="1" s="1"/>
  <c r="Q9" i="1"/>
  <c r="L20" i="1"/>
  <c r="N20" i="1" s="1"/>
  <c r="M20" i="1" s="1"/>
  <c r="Q20" i="1"/>
  <c r="L17" i="1"/>
  <c r="N17" i="1" s="1"/>
  <c r="M17" i="1" s="1"/>
  <c r="Q17" i="1"/>
  <c r="L18" i="1"/>
  <c r="N18" i="1" s="1"/>
  <c r="M18" i="1" s="1"/>
  <c r="Q18" i="1"/>
  <c r="L10" i="1"/>
  <c r="N10" i="1" s="1"/>
  <c r="M10" i="1" s="1"/>
  <c r="Q10" i="1"/>
  <c r="M22" i="1"/>
  <c r="S23" i="1" l="1"/>
  <c r="V2" i="1"/>
  <c r="V23" i="1" s="1"/>
  <c r="R5" i="1"/>
  <c r="R9" i="1"/>
  <c r="R13" i="1"/>
  <c r="R17" i="1"/>
  <c r="R21" i="1"/>
  <c r="R6" i="1"/>
  <c r="R10" i="1"/>
  <c r="R14" i="1"/>
  <c r="R18" i="1"/>
  <c r="R2" i="1"/>
  <c r="R3" i="1"/>
  <c r="R7" i="1"/>
  <c r="R11" i="1"/>
  <c r="R15" i="1"/>
  <c r="R19" i="1"/>
  <c r="R4" i="1"/>
  <c r="R8" i="1"/>
  <c r="R12" i="1"/>
  <c r="R16" i="1"/>
  <c r="R20" i="1"/>
</calcChain>
</file>

<file path=xl/sharedStrings.xml><?xml version="1.0" encoding="utf-8"?>
<sst xmlns="http://schemas.openxmlformats.org/spreadsheetml/2006/main" count="233" uniqueCount="146">
  <si>
    <t xml:space="preserve">Sample name </t>
  </si>
  <si>
    <t>Time separated</t>
  </si>
  <si>
    <t>Time measured</t>
  </si>
  <si>
    <t>Measured Counts (cpm)</t>
  </si>
  <si>
    <t>Total Bkgd corrected counts (cpm)</t>
  </si>
  <si>
    <t>Time elapsed (hrs)</t>
  </si>
  <si>
    <t>Ingrowth factor</t>
  </si>
  <si>
    <t>Efficiency Factor (Y)</t>
  </si>
  <si>
    <t>Efficiency factor (Sr)</t>
  </si>
  <si>
    <t>CPM of Sr-90</t>
  </si>
  <si>
    <t xml:space="preserve">CPM of Y-90 </t>
  </si>
  <si>
    <t>DPM Total</t>
  </si>
  <si>
    <t>DPM Y-90</t>
  </si>
  <si>
    <t>DPM Sr-90</t>
  </si>
  <si>
    <t>Decay constant of Y-90=</t>
  </si>
  <si>
    <t>Blk</t>
  </si>
  <si>
    <t>CT17 1 mL</t>
  </si>
  <si>
    <t>CT17 2 mL</t>
  </si>
  <si>
    <t>CT17 3 mL</t>
  </si>
  <si>
    <t>CT17 4 mL</t>
  </si>
  <si>
    <t>CT17 5 mL</t>
  </si>
  <si>
    <t>CT17 6 mL</t>
  </si>
  <si>
    <t>CT17 7 mL</t>
  </si>
  <si>
    <t>CT17 8 mL</t>
  </si>
  <si>
    <t>CT17 9 mL</t>
  </si>
  <si>
    <t>CT17 10 mL</t>
  </si>
  <si>
    <t>CT17 11 mL</t>
  </si>
  <si>
    <t>CT17 12 mL</t>
  </si>
  <si>
    <t>CT17 13 mL</t>
  </si>
  <si>
    <t>CT17 14 mL</t>
  </si>
  <si>
    <t>CT17 15 mL</t>
  </si>
  <si>
    <t>CT17 16 mL</t>
  </si>
  <si>
    <t>CT17 17 mL</t>
  </si>
  <si>
    <t>CT17 18 mL</t>
  </si>
  <si>
    <t>CT17 19 mL</t>
  </si>
  <si>
    <t>CT17 20 mL</t>
  </si>
  <si>
    <t>CT16 1 mL</t>
  </si>
  <si>
    <t>CT16 2 mL</t>
  </si>
  <si>
    <t>CT16 3 mL</t>
  </si>
  <si>
    <t>CT16 4 mL</t>
  </si>
  <si>
    <t>CT16 5 mL</t>
  </si>
  <si>
    <t>CT16 6 mL</t>
  </si>
  <si>
    <t>CT16 7 mL</t>
  </si>
  <si>
    <t>CT16 8 mL</t>
  </si>
  <si>
    <t>CT16 9 mL</t>
  </si>
  <si>
    <t>CT16 10 mL</t>
  </si>
  <si>
    <t>CT16 11 mL</t>
  </si>
  <si>
    <t>CT16 12 mL</t>
  </si>
  <si>
    <t>CT16 13 mL</t>
  </si>
  <si>
    <t>CT16 14 mL</t>
  </si>
  <si>
    <t>CT16 15 mL</t>
  </si>
  <si>
    <t>Total counts (cpm)</t>
  </si>
  <si>
    <t>Total bkgd corrected counts (cpm)</t>
  </si>
  <si>
    <t>CT15 1 mL</t>
  </si>
  <si>
    <t>CT15 2 mL</t>
  </si>
  <si>
    <t>CT15 3 mL</t>
  </si>
  <si>
    <t>CT15 4 mL</t>
  </si>
  <si>
    <t>CT15 5 mL</t>
  </si>
  <si>
    <t>CT15 6 mL</t>
  </si>
  <si>
    <t>CT15 7 mL</t>
  </si>
  <si>
    <t>CT15 8 mL</t>
  </si>
  <si>
    <t>CT15 9 mL</t>
  </si>
  <si>
    <t>CT15 10 mL</t>
  </si>
  <si>
    <t>CT15 11 mL</t>
  </si>
  <si>
    <t>CT15 12 mL</t>
  </si>
  <si>
    <t>CT15 13 mL</t>
  </si>
  <si>
    <t>CT15 14 mL</t>
  </si>
  <si>
    <t>CT15 15 mL</t>
  </si>
  <si>
    <t>CT14 1 mL</t>
  </si>
  <si>
    <t>CT14 2 mL</t>
  </si>
  <si>
    <t>CT14 3 mL</t>
  </si>
  <si>
    <t>CT14 4 mL</t>
  </si>
  <si>
    <t>CT14 5 mL</t>
  </si>
  <si>
    <t>CT14 6 mL</t>
  </si>
  <si>
    <t>CT14 7 mL</t>
  </si>
  <si>
    <t>CT14 8 mL</t>
  </si>
  <si>
    <t>CT14 9 mL</t>
  </si>
  <si>
    <t>CT14 10 mL</t>
  </si>
  <si>
    <t>CT14 11 mL</t>
  </si>
  <si>
    <t>CT14 12 mL</t>
  </si>
  <si>
    <t>CT14 13 mL</t>
  </si>
  <si>
    <t>CT14 14 mL</t>
  </si>
  <si>
    <t>CT14 15 mL</t>
  </si>
  <si>
    <t>Measured counts (cpm)</t>
  </si>
  <si>
    <t>CT13 1 mL</t>
  </si>
  <si>
    <t>CT13 2 mL</t>
  </si>
  <si>
    <t>CT13 3 mL</t>
  </si>
  <si>
    <t>CT13 4 mL</t>
  </si>
  <si>
    <t>CT13 5 mL</t>
  </si>
  <si>
    <t>CT13 6 mL</t>
  </si>
  <si>
    <t>CT13 7 mL</t>
  </si>
  <si>
    <t>CT13 8 mL</t>
  </si>
  <si>
    <t>CT13 9 mL</t>
  </si>
  <si>
    <t>CT13 10 mL</t>
  </si>
  <si>
    <t>CT13 11 mL</t>
  </si>
  <si>
    <t>CT13 12 mL</t>
  </si>
  <si>
    <t>CT13 13 mL</t>
  </si>
  <si>
    <t>CT13 14 mL</t>
  </si>
  <si>
    <t>CT13 15 mL</t>
  </si>
  <si>
    <t>5 ml/min</t>
  </si>
  <si>
    <t>3 ml/min</t>
  </si>
  <si>
    <t>mL/min</t>
  </si>
  <si>
    <t>volume of 1/2 elution</t>
  </si>
  <si>
    <t>Weight of eluate</t>
  </si>
  <si>
    <t>Weight Corrected Sr-90 Activity (DPM)</t>
  </si>
  <si>
    <t>Cumulative Activity (DPM)</t>
  </si>
  <si>
    <t>Weight of Eluate (g)</t>
  </si>
  <si>
    <t xml:space="preserve">Cumulative Activity (DPM) </t>
  </si>
  <si>
    <t>Cumulative Counts (DPM)</t>
  </si>
  <si>
    <t>Weight Corrected Sr-90 Activity (DMP)</t>
  </si>
  <si>
    <t>Weight of eluate (g)</t>
  </si>
  <si>
    <t>CT18 1 mL</t>
  </si>
  <si>
    <t>CT18 2 mL</t>
  </si>
  <si>
    <t>CT18 3 mL</t>
  </si>
  <si>
    <t>CT18 4 mL</t>
  </si>
  <si>
    <t>CT18 5 mL</t>
  </si>
  <si>
    <t>CT18 6 mL</t>
  </si>
  <si>
    <t>CT18 7 mL</t>
  </si>
  <si>
    <t>CT18 8 mL</t>
  </si>
  <si>
    <t>CT18 9 mL</t>
  </si>
  <si>
    <t>CT18 10 mL</t>
  </si>
  <si>
    <t>CT18 11 mL</t>
  </si>
  <si>
    <t>CT18 12 mL</t>
  </si>
  <si>
    <t>CT18 13 mL</t>
  </si>
  <si>
    <t>CT18 14 mL</t>
  </si>
  <si>
    <t>CT18 15 mL</t>
  </si>
  <si>
    <t>6 mL/min</t>
  </si>
  <si>
    <t>4 mL/min</t>
  </si>
  <si>
    <t>2 mL/min</t>
  </si>
  <si>
    <t>1 mL/min</t>
  </si>
  <si>
    <t>DPS</t>
  </si>
  <si>
    <t>Time from 05.06.2018</t>
  </si>
  <si>
    <t>DC factor</t>
  </si>
  <si>
    <t>DC to 05.06.2018</t>
  </si>
  <si>
    <t>Decay constant of sr-90=</t>
  </si>
  <si>
    <r>
      <t>Uncertainty on counts (</t>
    </r>
    <r>
      <rPr>
        <sz val="11"/>
        <color theme="1"/>
        <rFont val="Calibri"/>
        <family val="2"/>
      </rPr>
      <t>σCPM)</t>
    </r>
  </si>
  <si>
    <t>Absolute Uncertainty on counts</t>
  </si>
  <si>
    <t>Measurement uncertainty (%)</t>
  </si>
  <si>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>CCPM (+/-)</t>
    </r>
  </si>
  <si>
    <t>σ CPM Sr-90</t>
  </si>
  <si>
    <t>σDPM Sr-90 (+/-)</t>
  </si>
  <si>
    <t>Relative uncertainty DPM Sr-90</t>
  </si>
  <si>
    <t>σDPM ^2</t>
  </si>
  <si>
    <t>σDPS Sr-90</t>
  </si>
  <si>
    <t>σDPS Sr-90 D.C to 05.06.2018</t>
  </si>
  <si>
    <t>σDPS Sr-90^2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</si>
</sst>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NumberFormat="1"/>
    <xf numFmtId="22" fontId="0" fillId="0" borderId="0" xfId="0" applyNumberFormat="1"/>
    <xf numFmtId="164" fontId="0" fillId="0" borderId="0" xfId="0" applyNumberFormat="1"/>
    <xf numFmtId="2" fontId="0" fillId="0" borderId="0" xfId="0" applyNumberFormat="1"/>
    <xf numFmtId="0" fontId="0" fillId="0" borderId="0" xfId="0" applyBorder="1"/>
    <xf numFmtId="0" fontId="0" fillId="0" borderId="0" xfId="0" applyFill="1" applyBorder="1"/>
    <xf numFmtId="165" fontId="0" fillId="0" borderId="0" xfId="0" applyNumberFormat="1"/>
    <xf numFmtId="0" fontId="0" fillId="2" borderId="0" xfId="0" applyFill="1"/>
    <xf numFmtId="0" fontId="0" fillId="3" borderId="1" xfId="0" applyFill="1" applyBorder="1"/>
    <xf numFmtId="0" fontId="1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 mL/min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10-402F-9E17-9C571689A79A}"/>
            </c:ext>
          </c:extLst>
        </c:ser>
        <c:ser>
          <c:idx val="1"/>
          <c:order val="1"/>
          <c:tx>
            <c:v>2 mL/min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10-402F-9E17-9C571689A79A}"/>
            </c:ext>
          </c:extLst>
        </c:ser>
        <c:ser>
          <c:idx val="5"/>
          <c:order val="2"/>
          <c:tx>
            <c:v>3 mL/min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E2-4354-A613-7D1611F00353}"/>
            </c:ext>
          </c:extLst>
        </c:ser>
        <c:ser>
          <c:idx val="2"/>
          <c:order val="3"/>
          <c:tx>
            <c:v>4 mL/min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B10-402F-9E17-9C571689A79A}"/>
            </c:ext>
          </c:extLst>
        </c:ser>
        <c:ser>
          <c:idx val="3"/>
          <c:order val="4"/>
          <c:tx>
            <c:v>5 mL/min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'CT17'!$A$2:$A$21</c:f>
              <c:strCache>
                <c:ptCount val="20"/>
                <c:pt idx="0">
                  <c:v>CT17 1 mL</c:v>
                </c:pt>
                <c:pt idx="1">
                  <c:v>CT17 2 mL</c:v>
                </c:pt>
                <c:pt idx="2">
                  <c:v>CT17 3 mL</c:v>
                </c:pt>
                <c:pt idx="3">
                  <c:v>CT17 4 mL</c:v>
                </c:pt>
                <c:pt idx="4">
                  <c:v>CT17 5 mL</c:v>
                </c:pt>
                <c:pt idx="5">
                  <c:v>CT17 6 mL</c:v>
                </c:pt>
                <c:pt idx="6">
                  <c:v>CT17 7 mL</c:v>
                </c:pt>
                <c:pt idx="7">
                  <c:v>CT17 8 mL</c:v>
                </c:pt>
                <c:pt idx="8">
                  <c:v>CT17 9 mL</c:v>
                </c:pt>
                <c:pt idx="9">
                  <c:v>CT17 10 mL</c:v>
                </c:pt>
                <c:pt idx="10">
                  <c:v>CT17 11 mL</c:v>
                </c:pt>
                <c:pt idx="11">
                  <c:v>CT17 12 mL</c:v>
                </c:pt>
                <c:pt idx="12">
                  <c:v>CT17 13 mL</c:v>
                </c:pt>
                <c:pt idx="13">
                  <c:v>CT17 14 mL</c:v>
                </c:pt>
                <c:pt idx="14">
                  <c:v>CT17 15 mL</c:v>
                </c:pt>
                <c:pt idx="15">
                  <c:v>CT17 16 mL</c:v>
                </c:pt>
                <c:pt idx="16">
                  <c:v>CT17 17 mL</c:v>
                </c:pt>
                <c:pt idx="17">
                  <c:v>CT17 18 mL</c:v>
                </c:pt>
                <c:pt idx="18">
                  <c:v>CT17 19 mL</c:v>
                </c:pt>
                <c:pt idx="19">
                  <c:v>CT17 20 mL</c:v>
                </c:pt>
              </c:strCache>
            </c:strRef>
          </c:xVal>
          <c:yVal>
            <c:numRef>
              <c:f>'CT17'!$O$2:$O$21</c:f>
              <c:numCache>
                <c:formatCode>General</c:formatCode>
                <c:ptCount val="20"/>
                <c:pt idx="0">
                  <c:v>2.9995686731004176</c:v>
                </c:pt>
                <c:pt idx="1">
                  <c:v>2.9539576909104706</c:v>
                </c:pt>
                <c:pt idx="2">
                  <c:v>1.2724469021040981</c:v>
                </c:pt>
                <c:pt idx="3">
                  <c:v>1.3318872665012969</c:v>
                </c:pt>
                <c:pt idx="4">
                  <c:v>28.344016679876106</c:v>
                </c:pt>
                <c:pt idx="5">
                  <c:v>99.955421760162665</c:v>
                </c:pt>
                <c:pt idx="6">
                  <c:v>140.89232418314805</c:v>
                </c:pt>
                <c:pt idx="7">
                  <c:v>110.05906250557305</c:v>
                </c:pt>
                <c:pt idx="8">
                  <c:v>77.779821743292672</c:v>
                </c:pt>
                <c:pt idx="9">
                  <c:v>46.458097301926543</c:v>
                </c:pt>
                <c:pt idx="10">
                  <c:v>29.427537145509984</c:v>
                </c:pt>
                <c:pt idx="11">
                  <c:v>23.331927499455542</c:v>
                </c:pt>
                <c:pt idx="12">
                  <c:v>16.156084518714856</c:v>
                </c:pt>
                <c:pt idx="13">
                  <c:v>9.7659850975760456</c:v>
                </c:pt>
                <c:pt idx="14">
                  <c:v>6.5302410857679964</c:v>
                </c:pt>
                <c:pt idx="15">
                  <c:v>4.9958158405090805</c:v>
                </c:pt>
                <c:pt idx="16">
                  <c:v>3.1572677374058427</c:v>
                </c:pt>
                <c:pt idx="17">
                  <c:v>1.7793185269230984</c:v>
                </c:pt>
                <c:pt idx="18">
                  <c:v>2.0439930186574409</c:v>
                </c:pt>
                <c:pt idx="19">
                  <c:v>1.8853246494161904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B10-402F-9E17-9C571689A79A}"/>
            </c:ext>
          </c:extLst>
        </c:ser>
        <c:ser>
          <c:idx val="4"/>
          <c:order val="5"/>
          <c:tx>
            <c:v>6 mL/min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B10-402F-9E17-9C571689A7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111488"/>
        <c:axId val="100995840"/>
      </c:scatterChart>
      <c:valAx>
        <c:axId val="82111488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995840"/>
        <c:crosses val="autoZero"/>
        <c:crossBetween val="midCat"/>
      </c:valAx>
      <c:valAx>
        <c:axId val="10099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1114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 mL/min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3E-4358-A0F8-C43E68615BA2}"/>
            </c:ext>
          </c:extLst>
        </c:ser>
        <c:ser>
          <c:idx val="1"/>
          <c:order val="1"/>
          <c:tx>
            <c:v>2 mL/min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3E-4358-A0F8-C43E68615BA2}"/>
            </c:ext>
          </c:extLst>
        </c:ser>
        <c:ser>
          <c:idx val="5"/>
          <c:order val="2"/>
          <c:tx>
            <c:v>3 mL/min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B3E-4358-A0F8-C43E68615BA2}"/>
            </c:ext>
          </c:extLst>
        </c:ser>
        <c:ser>
          <c:idx val="2"/>
          <c:order val="3"/>
          <c:tx>
            <c:v>4 mL/min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B3E-4358-A0F8-C43E68615BA2}"/>
            </c:ext>
          </c:extLst>
        </c:ser>
        <c:ser>
          <c:idx val="3"/>
          <c:order val="4"/>
          <c:tx>
            <c:v>5 mL/min</c:v>
          </c:tx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'CT17'!$A$2:$A$21</c:f>
              <c:strCache>
                <c:ptCount val="20"/>
                <c:pt idx="0">
                  <c:v>CT17 1 mL</c:v>
                </c:pt>
                <c:pt idx="1">
                  <c:v>CT17 2 mL</c:v>
                </c:pt>
                <c:pt idx="2">
                  <c:v>CT17 3 mL</c:v>
                </c:pt>
                <c:pt idx="3">
                  <c:v>CT17 4 mL</c:v>
                </c:pt>
                <c:pt idx="4">
                  <c:v>CT17 5 mL</c:v>
                </c:pt>
                <c:pt idx="5">
                  <c:v>CT17 6 mL</c:v>
                </c:pt>
                <c:pt idx="6">
                  <c:v>CT17 7 mL</c:v>
                </c:pt>
                <c:pt idx="7">
                  <c:v>CT17 8 mL</c:v>
                </c:pt>
                <c:pt idx="8">
                  <c:v>CT17 9 mL</c:v>
                </c:pt>
                <c:pt idx="9">
                  <c:v>CT17 10 mL</c:v>
                </c:pt>
                <c:pt idx="10">
                  <c:v>CT17 11 mL</c:v>
                </c:pt>
                <c:pt idx="11">
                  <c:v>CT17 12 mL</c:v>
                </c:pt>
                <c:pt idx="12">
                  <c:v>CT17 13 mL</c:v>
                </c:pt>
                <c:pt idx="13">
                  <c:v>CT17 14 mL</c:v>
                </c:pt>
                <c:pt idx="14">
                  <c:v>CT17 15 mL</c:v>
                </c:pt>
                <c:pt idx="15">
                  <c:v>CT17 16 mL</c:v>
                </c:pt>
                <c:pt idx="16">
                  <c:v>CT17 17 mL</c:v>
                </c:pt>
                <c:pt idx="17">
                  <c:v>CT17 18 mL</c:v>
                </c:pt>
                <c:pt idx="18">
                  <c:v>CT17 19 mL</c:v>
                </c:pt>
                <c:pt idx="19">
                  <c:v>CT17 20 mL</c:v>
                </c:pt>
              </c:strCache>
            </c:strRef>
          </c:xVal>
          <c:yVal>
            <c:numRef>
              <c:f>'CT17'!#REF!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B3E-4358-A0F8-C43E68615BA2}"/>
            </c:ext>
          </c:extLst>
        </c:ser>
        <c:ser>
          <c:idx val="4"/>
          <c:order val="5"/>
          <c:tx>
            <c:v>6 mL/min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B3E-4358-A0F8-C43E68615BA2}"/>
            </c:ext>
          </c:extLst>
        </c:ser>
        <c:ser>
          <c:idx val="6"/>
          <c:order val="6"/>
          <c:tx>
            <c:v>half elution volume</c:v>
          </c:tx>
          <c:marker>
            <c:symbol val="circle"/>
            <c:size val="5"/>
          </c:marker>
          <c:xVal>
            <c:numRef>
              <c:f>Graphs!$L$30:$L$35</c:f>
              <c:numCache>
                <c:formatCode>General</c:formatCode>
                <c:ptCount val="6"/>
                <c:pt idx="0">
                  <c:v>5.8</c:v>
                </c:pt>
                <c:pt idx="1">
                  <c:v>6.6</c:v>
                </c:pt>
                <c:pt idx="2">
                  <c:v>7.2</c:v>
                </c:pt>
                <c:pt idx="3">
                  <c:v>7.5</c:v>
                </c:pt>
                <c:pt idx="4">
                  <c:v>7.5</c:v>
                </c:pt>
                <c:pt idx="5">
                  <c:v>8.1999999999999993</c:v>
                </c:pt>
              </c:numCache>
            </c:numRef>
          </c:xVal>
          <c:yVal>
            <c:numRef>
              <c:f>Graphs!$M$30:$M$35</c:f>
              <c:numCache>
                <c:formatCode>General</c:formatCode>
                <c:ptCount val="6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D5-4C43-8C16-AE21924EC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589184"/>
        <c:axId val="102590720"/>
      </c:scatterChart>
      <c:valAx>
        <c:axId val="102589184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90720"/>
        <c:crosses val="autoZero"/>
        <c:crossBetween val="midCat"/>
      </c:valAx>
      <c:valAx>
        <c:axId val="10259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891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Graphs!$P$29</c:f>
              <c:strCache>
                <c:ptCount val="1"/>
                <c:pt idx="0">
                  <c:v>volume of 1/2 elution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Graphs!$O$30:$O$35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Graphs!$P$30:$P$35</c:f>
              <c:numCache>
                <c:formatCode>General</c:formatCode>
                <c:ptCount val="6"/>
                <c:pt idx="0">
                  <c:v>5.8</c:v>
                </c:pt>
                <c:pt idx="1">
                  <c:v>7.5</c:v>
                </c:pt>
                <c:pt idx="2">
                  <c:v>6.6</c:v>
                </c:pt>
                <c:pt idx="3">
                  <c:v>7.5</c:v>
                </c:pt>
                <c:pt idx="4">
                  <c:v>7.2</c:v>
                </c:pt>
                <c:pt idx="5">
                  <c:v>8.1999999999999993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01-4DCB-9EDA-5DA0CC796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006024"/>
        <c:axId val="463012256"/>
      </c:scatterChart>
      <c:valAx>
        <c:axId val="463006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Flow rate (mL/min)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012256"/>
        <c:crosses val="autoZero"/>
        <c:crossBetween val="midCat"/>
      </c:valAx>
      <c:valAx>
        <c:axId val="46301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Volume of half elution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006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247649</xdr:colOff>
      <xdr:row>2</xdr:row>
      <xdr:rowOff>114300</xdr:rowOff>
    </xdr:from>
    <xdr:to>
      <xdr:col>10</xdr:col>
      <xdr:colOff>85724</xdr:colOff>
      <xdr:row>21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238125</xdr:colOff>
      <xdr:row>1</xdr:row>
      <xdr:rowOff>152400</xdr:rowOff>
    </xdr:from>
    <xdr:to>
      <xdr:col>24</xdr:col>
      <xdr:colOff>257175</xdr:colOff>
      <xdr:row>25</xdr:row>
      <xdr:rowOff>66675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409014</xdr:colOff>
      <xdr:row>26</xdr:row>
      <xdr:rowOff>6723</xdr:rowOff>
    </xdr:from>
    <xdr:to>
      <xdr:col>26</xdr:col>
      <xdr:colOff>140073</xdr:colOff>
      <xdr:row>40</xdr:row>
      <xdr:rowOff>82923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topLeftCell="K1" workbookViewId="0">
      <selection activeCell="R1" sqref="R1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22.1406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8.85546875" bestFit="1" customWidth="1"/>
    <col min="16" max="16" width="35.42578125" bestFit="1" customWidth="1"/>
    <col min="17" max="17" width="25.140625" bestFit="1" customWidth="1"/>
    <col min="18" max="22" width="25.140625" customWidth="1"/>
    <col min="23" max="23" width="22.140625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83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106</v>
      </c>
      <c r="P1" t="s">
        <v>104</v>
      </c>
      <c r="Q1" t="s">
        <v>107</v>
      </c>
    </row>
    <row r="2" spans="1:23" x14ac:dyDescent="0.25">
      <c r="A2" t="s">
        <v>84</v>
      </c>
      <c r="B2" s="2">
        <v>43292.625</v>
      </c>
      <c r="C2" s="2">
        <v>43294.986805555556</v>
      </c>
      <c r="D2">
        <v>8.15</v>
      </c>
      <c r="E2">
        <f>D2-$D$17</f>
        <v>0.72000000000000064</v>
      </c>
      <c r="F2" s="3">
        <f>(C2-B2)*24</f>
        <v>56.683333333348855</v>
      </c>
      <c r="G2">
        <f>1-EXP(-$W$3*F2)</f>
        <v>0.47265512479689242</v>
      </c>
      <c r="H2">
        <v>1</v>
      </c>
      <c r="I2">
        <v>1</v>
      </c>
      <c r="J2">
        <f>E2/((1+G2)*(H2/I2))</f>
        <v>0.48891284040403049</v>
      </c>
      <c r="K2">
        <f>N2*G2*H2</f>
        <v>0.23108715959597018</v>
      </c>
      <c r="L2">
        <f>M2+N2</f>
        <v>0.72000000000000064</v>
      </c>
      <c r="M2">
        <f>K2/H2</f>
        <v>0.23108715959597018</v>
      </c>
      <c r="N2">
        <f>J2/I2</f>
        <v>0.48891284040403049</v>
      </c>
      <c r="O2">
        <v>1.04</v>
      </c>
      <c r="P2">
        <f>N2/O2</f>
        <v>0.47010850038849084</v>
      </c>
      <c r="Q2">
        <f>SUM($P$2:P2)</f>
        <v>0.47010850038849084</v>
      </c>
      <c r="W2" t="s">
        <v>14</v>
      </c>
    </row>
    <row r="3" spans="1:23" x14ac:dyDescent="0.25">
      <c r="A3" t="s">
        <v>85</v>
      </c>
      <c r="B3" s="2">
        <v>43292.625</v>
      </c>
      <c r="C3" s="2">
        <v>43295.009722222225</v>
      </c>
      <c r="D3">
        <v>7.81</v>
      </c>
      <c r="E3">
        <f t="shared" ref="E3:E17" si="0">D3-$D$17</f>
        <v>0.37999999999999989</v>
      </c>
      <c r="F3" s="3">
        <f t="shared" ref="F3:F17" si="1">(C3-B3)*24</f>
        <v>57.233333333395422</v>
      </c>
      <c r="G3">
        <f t="shared" ref="G3:G17" si="2">1-EXP(-$W$3*F3)</f>
        <v>0.47591925102766941</v>
      </c>
      <c r="H3">
        <v>1</v>
      </c>
      <c r="I3">
        <v>1</v>
      </c>
      <c r="J3">
        <f t="shared" ref="J3:J17" si="3">E3/((1+G3)*(H3/I3))</f>
        <v>0.25746666000555873</v>
      </c>
      <c r="K3">
        <f t="shared" ref="K3:K17" si="4">N3*G3*H3</f>
        <v>0.12253333999444112</v>
      </c>
      <c r="L3">
        <f t="shared" ref="L3:L17" si="5">M3+N3</f>
        <v>0.37999999999999984</v>
      </c>
      <c r="M3">
        <f t="shared" ref="M3:M17" si="6">K3/H3</f>
        <v>0.12253333999444112</v>
      </c>
      <c r="N3">
        <f t="shared" ref="N3:N17" si="7">J3/I3</f>
        <v>0.25746666000555873</v>
      </c>
      <c r="O3">
        <v>1.0408999999999997</v>
      </c>
      <c r="P3">
        <f t="shared" ref="P3:P16" si="8">N3/O3</f>
        <v>0.24735004323715901</v>
      </c>
      <c r="Q3">
        <f>SUM($P$2:P3)</f>
        <v>0.71745854362564987</v>
      </c>
      <c r="W3">
        <f>LN(2)/61.4</f>
        <v>1.1289042028663604E-2</v>
      </c>
    </row>
    <row r="4" spans="1:23" x14ac:dyDescent="0.25">
      <c r="A4" t="s">
        <v>86</v>
      </c>
      <c r="B4" s="2">
        <v>43292.625</v>
      </c>
      <c r="C4" s="2">
        <v>43295.032638888886</v>
      </c>
      <c r="D4">
        <v>9.41</v>
      </c>
      <c r="E4">
        <f t="shared" si="0"/>
        <v>1.9800000000000004</v>
      </c>
      <c r="F4" s="3">
        <f t="shared" si="1"/>
        <v>57.783333333267365</v>
      </c>
      <c r="G4">
        <f t="shared" si="2"/>
        <v>0.47916317317361901</v>
      </c>
      <c r="H4">
        <v>1</v>
      </c>
      <c r="I4">
        <v>1</v>
      </c>
      <c r="J4">
        <f t="shared" si="3"/>
        <v>1.3385947107862419</v>
      </c>
      <c r="K4">
        <f t="shared" si="4"/>
        <v>0.6414052892137585</v>
      </c>
      <c r="L4">
        <f t="shared" si="5"/>
        <v>1.9800000000000004</v>
      </c>
      <c r="M4">
        <f t="shared" si="6"/>
        <v>0.6414052892137585</v>
      </c>
      <c r="N4">
        <f t="shared" si="7"/>
        <v>1.3385947107862419</v>
      </c>
      <c r="O4">
        <v>0.99900000000000055</v>
      </c>
      <c r="P4">
        <f t="shared" si="8"/>
        <v>1.339934645431673</v>
      </c>
      <c r="Q4">
        <f>SUM($P$2:P4)</f>
        <v>2.0573931890573229</v>
      </c>
    </row>
    <row r="5" spans="1:23" x14ac:dyDescent="0.25">
      <c r="A5" t="s">
        <v>87</v>
      </c>
      <c r="B5" s="2">
        <v>43292.625</v>
      </c>
      <c r="C5" s="2">
        <v>43295.054861111108</v>
      </c>
      <c r="D5">
        <v>9.3800000000000008</v>
      </c>
      <c r="E5">
        <f t="shared" si="0"/>
        <v>1.9500000000000011</v>
      </c>
      <c r="F5" s="3">
        <f t="shared" si="1"/>
        <v>58.316666666592937</v>
      </c>
      <c r="G5">
        <f t="shared" si="2"/>
        <v>0.48228961788649161</v>
      </c>
      <c r="H5">
        <v>1</v>
      </c>
      <c r="I5">
        <v>1</v>
      </c>
      <c r="J5">
        <f t="shared" si="3"/>
        <v>1.3155323875103369</v>
      </c>
      <c r="K5">
        <f t="shared" si="4"/>
        <v>0.63446761248966432</v>
      </c>
      <c r="L5">
        <f t="shared" si="5"/>
        <v>1.9500000000000011</v>
      </c>
      <c r="M5">
        <f t="shared" si="6"/>
        <v>0.63446761248966432</v>
      </c>
      <c r="N5">
        <f t="shared" si="7"/>
        <v>1.3155323875103369</v>
      </c>
      <c r="O5">
        <v>0.85189999999999966</v>
      </c>
      <c r="P5">
        <f t="shared" si="8"/>
        <v>1.5442333460621405</v>
      </c>
      <c r="Q5">
        <f>SUM($P$2:P5)</f>
        <v>3.6016265351194634</v>
      </c>
    </row>
    <row r="6" spans="1:23" x14ac:dyDescent="0.25">
      <c r="A6" t="s">
        <v>88</v>
      </c>
      <c r="B6" s="2">
        <v>43292.625</v>
      </c>
      <c r="C6" s="2">
        <v>43295.077777777777</v>
      </c>
      <c r="D6">
        <v>88.23</v>
      </c>
      <c r="E6">
        <f t="shared" si="0"/>
        <v>80.800000000000011</v>
      </c>
      <c r="F6" s="3">
        <f t="shared" si="1"/>
        <v>58.866666666639503</v>
      </c>
      <c r="G6">
        <f t="shared" si="2"/>
        <v>0.485494109136267</v>
      </c>
      <c r="H6">
        <v>1</v>
      </c>
      <c r="I6">
        <v>1</v>
      </c>
      <c r="J6">
        <f t="shared" si="3"/>
        <v>54.392676149339131</v>
      </c>
      <c r="K6">
        <f t="shared" si="4"/>
        <v>26.40732385066088</v>
      </c>
      <c r="L6">
        <f t="shared" si="5"/>
        <v>80.800000000000011</v>
      </c>
      <c r="M6">
        <f t="shared" si="6"/>
        <v>26.40732385066088</v>
      </c>
      <c r="N6">
        <f t="shared" si="7"/>
        <v>54.392676149339131</v>
      </c>
      <c r="O6">
        <v>0.80949999999999989</v>
      </c>
      <c r="P6">
        <f t="shared" si="8"/>
        <v>67.192929152982259</v>
      </c>
      <c r="Q6">
        <f>SUM($P$2:P6)</f>
        <v>70.794555688101724</v>
      </c>
    </row>
    <row r="7" spans="1:23" x14ac:dyDescent="0.25">
      <c r="A7" t="s">
        <v>89</v>
      </c>
      <c r="B7" s="2">
        <v>43292.625</v>
      </c>
      <c r="C7" s="2">
        <v>43295.100694444445</v>
      </c>
      <c r="D7">
        <v>446.28</v>
      </c>
      <c r="E7">
        <f t="shared" si="0"/>
        <v>438.84999999999997</v>
      </c>
      <c r="F7" s="3">
        <f t="shared" si="1"/>
        <v>59.416666666686069</v>
      </c>
      <c r="G7">
        <f t="shared" si="2"/>
        <v>0.48867876542710664</v>
      </c>
      <c r="H7">
        <v>1</v>
      </c>
      <c r="I7">
        <v>1</v>
      </c>
      <c r="J7">
        <f t="shared" si="3"/>
        <v>294.79160326042029</v>
      </c>
      <c r="K7">
        <f t="shared" si="4"/>
        <v>144.05839673957962</v>
      </c>
      <c r="L7">
        <f t="shared" si="5"/>
        <v>438.84999999999991</v>
      </c>
      <c r="M7">
        <f t="shared" si="6"/>
        <v>144.05839673957962</v>
      </c>
      <c r="N7">
        <f t="shared" si="7"/>
        <v>294.79160326042029</v>
      </c>
      <c r="O7">
        <v>0.83760000000000012</v>
      </c>
      <c r="P7">
        <f t="shared" si="8"/>
        <v>351.94795040642339</v>
      </c>
      <c r="Q7">
        <f>SUM($P$2:P7)</f>
        <v>422.74250609452508</v>
      </c>
    </row>
    <row r="8" spans="1:23" x14ac:dyDescent="0.25">
      <c r="A8" t="s">
        <v>90</v>
      </c>
      <c r="B8" s="2">
        <v>43292.625</v>
      </c>
      <c r="C8" s="2">
        <v>43295.123611111114</v>
      </c>
      <c r="D8">
        <v>282.08</v>
      </c>
      <c r="E8">
        <f t="shared" si="0"/>
        <v>274.64999999999998</v>
      </c>
      <c r="F8" s="3">
        <f t="shared" si="1"/>
        <v>59.966666666732635</v>
      </c>
      <c r="G8">
        <f t="shared" si="2"/>
        <v>0.49184370953219503</v>
      </c>
      <c r="H8">
        <v>1</v>
      </c>
      <c r="I8">
        <v>1</v>
      </c>
      <c r="J8">
        <f t="shared" si="3"/>
        <v>184.1010544503508</v>
      </c>
      <c r="K8">
        <f t="shared" si="4"/>
        <v>90.548945549649162</v>
      </c>
      <c r="L8">
        <f t="shared" si="5"/>
        <v>274.64999999999998</v>
      </c>
      <c r="M8">
        <f t="shared" si="6"/>
        <v>90.548945549649162</v>
      </c>
      <c r="N8">
        <f t="shared" si="7"/>
        <v>184.1010544503508</v>
      </c>
      <c r="O8">
        <v>0.82859999999999978</v>
      </c>
      <c r="P8">
        <f t="shared" si="8"/>
        <v>222.18326629296507</v>
      </c>
      <c r="Q8">
        <f>SUM($P$2:P8)</f>
        <v>644.92577238749016</v>
      </c>
    </row>
    <row r="9" spans="1:23" x14ac:dyDescent="0.25">
      <c r="A9" t="s">
        <v>91</v>
      </c>
      <c r="B9" s="2">
        <v>43292.625</v>
      </c>
      <c r="C9" s="2">
        <v>43295.146527777775</v>
      </c>
      <c r="D9">
        <v>89.05</v>
      </c>
      <c r="E9">
        <f t="shared" si="0"/>
        <v>81.62</v>
      </c>
      <c r="F9" s="3">
        <f t="shared" si="1"/>
        <v>60.516666666604578</v>
      </c>
      <c r="G9">
        <f t="shared" si="2"/>
        <v>0.49498906346378768</v>
      </c>
      <c r="H9">
        <v>1</v>
      </c>
      <c r="I9">
        <v>1</v>
      </c>
      <c r="J9">
        <f t="shared" si="3"/>
        <v>54.595717115744002</v>
      </c>
      <c r="K9">
        <f t="shared" si="4"/>
        <v>27.024282884256007</v>
      </c>
      <c r="L9">
        <f t="shared" si="5"/>
        <v>81.62</v>
      </c>
      <c r="M9">
        <f t="shared" si="6"/>
        <v>27.024282884256007</v>
      </c>
      <c r="N9">
        <f t="shared" si="7"/>
        <v>54.595717115744002</v>
      </c>
      <c r="O9">
        <v>0.81829999999999981</v>
      </c>
      <c r="P9">
        <f t="shared" si="8"/>
        <v>66.718461585902503</v>
      </c>
      <c r="Q9">
        <f>SUM($P$2:P9)</f>
        <v>711.6442339733926</v>
      </c>
    </row>
    <row r="10" spans="1:23" x14ac:dyDescent="0.25">
      <c r="A10" t="s">
        <v>92</v>
      </c>
      <c r="B10" s="2">
        <v>43292.625</v>
      </c>
      <c r="C10" s="2">
        <v>43295.168749999997</v>
      </c>
      <c r="D10">
        <v>32.409999999999997</v>
      </c>
      <c r="E10">
        <f t="shared" si="0"/>
        <v>24.979999999999997</v>
      </c>
      <c r="F10" s="3">
        <f t="shared" si="1"/>
        <v>61.049999999930151</v>
      </c>
      <c r="G10">
        <f t="shared" si="2"/>
        <v>0.49802050957349764</v>
      </c>
      <c r="H10">
        <v>1</v>
      </c>
      <c r="I10">
        <v>1</v>
      </c>
      <c r="J10">
        <f t="shared" si="3"/>
        <v>16.675339116092655</v>
      </c>
      <c r="K10">
        <f t="shared" si="4"/>
        <v>8.3046608839073421</v>
      </c>
      <c r="L10">
        <f t="shared" si="5"/>
        <v>24.979999999999997</v>
      </c>
      <c r="M10">
        <f t="shared" si="6"/>
        <v>8.3046608839073421</v>
      </c>
      <c r="N10">
        <f t="shared" si="7"/>
        <v>16.675339116092655</v>
      </c>
      <c r="O10">
        <v>0.82489999999999952</v>
      </c>
      <c r="P10">
        <f t="shared" si="8"/>
        <v>20.214982562847212</v>
      </c>
      <c r="Q10">
        <f>SUM($P$2:P10)</f>
        <v>731.85921653623984</v>
      </c>
    </row>
    <row r="11" spans="1:23" x14ac:dyDescent="0.25">
      <c r="A11" t="s">
        <v>93</v>
      </c>
      <c r="B11" s="2">
        <v>43292.625</v>
      </c>
      <c r="C11" s="2">
        <v>43295.191666666666</v>
      </c>
      <c r="D11">
        <v>15.08</v>
      </c>
      <c r="E11">
        <f t="shared" si="0"/>
        <v>7.65</v>
      </c>
      <c r="F11" s="3">
        <f t="shared" si="1"/>
        <v>61.599999999976717</v>
      </c>
      <c r="G11">
        <f t="shared" si="2"/>
        <v>0.50112763073663036</v>
      </c>
      <c r="H11">
        <v>1</v>
      </c>
      <c r="I11">
        <v>1</v>
      </c>
      <c r="J11">
        <f t="shared" si="3"/>
        <v>5.0961689355128366</v>
      </c>
      <c r="K11">
        <f t="shared" si="4"/>
        <v>2.5538310644871633</v>
      </c>
      <c r="L11">
        <f t="shared" si="5"/>
        <v>7.65</v>
      </c>
      <c r="M11">
        <f t="shared" si="6"/>
        <v>2.5538310644871633</v>
      </c>
      <c r="N11">
        <f t="shared" si="7"/>
        <v>5.0961689355128366</v>
      </c>
      <c r="O11">
        <v>0.81519999999999992</v>
      </c>
      <c r="P11">
        <f t="shared" si="8"/>
        <v>6.2514339248194766</v>
      </c>
      <c r="Q11">
        <f>SUM($P$2:P11)</f>
        <v>738.11065046105932</v>
      </c>
    </row>
    <row r="12" spans="1:23" x14ac:dyDescent="0.25">
      <c r="A12" t="s">
        <v>94</v>
      </c>
      <c r="B12" s="2">
        <v>43292.625</v>
      </c>
      <c r="C12" s="2">
        <v>43295.214583333334</v>
      </c>
      <c r="D12">
        <v>10.81</v>
      </c>
      <c r="E12">
        <f t="shared" si="0"/>
        <v>3.3800000000000008</v>
      </c>
      <c r="F12" s="3">
        <f t="shared" si="1"/>
        <v>62.150000000023283</v>
      </c>
      <c r="G12">
        <f t="shared" si="2"/>
        <v>0.50421551963608213</v>
      </c>
      <c r="H12">
        <v>1</v>
      </c>
      <c r="I12">
        <v>1</v>
      </c>
      <c r="J12">
        <f t="shared" si="3"/>
        <v>2.247018433115044</v>
      </c>
      <c r="K12">
        <f t="shared" si="4"/>
        <v>1.132981566884957</v>
      </c>
      <c r="L12">
        <f t="shared" si="5"/>
        <v>3.3800000000000008</v>
      </c>
      <c r="M12">
        <f t="shared" si="6"/>
        <v>1.132981566884957</v>
      </c>
      <c r="N12">
        <f t="shared" si="7"/>
        <v>2.247018433115044</v>
      </c>
      <c r="O12">
        <v>0.82859999999999978</v>
      </c>
      <c r="P12">
        <f t="shared" si="8"/>
        <v>2.711825287370317</v>
      </c>
      <c r="Q12">
        <f>SUM($P$2:P12)</f>
        <v>740.82247574842961</v>
      </c>
    </row>
    <row r="13" spans="1:23" x14ac:dyDescent="0.25">
      <c r="A13" t="s">
        <v>95</v>
      </c>
      <c r="B13" s="2">
        <v>43292.625</v>
      </c>
      <c r="C13" s="2">
        <v>43295.237500000003</v>
      </c>
      <c r="D13">
        <v>10.71</v>
      </c>
      <c r="E13">
        <f t="shared" si="0"/>
        <v>3.2800000000000011</v>
      </c>
      <c r="F13" s="3">
        <f t="shared" si="1"/>
        <v>62.700000000069849</v>
      </c>
      <c r="G13">
        <f t="shared" si="2"/>
        <v>0.50728429531451213</v>
      </c>
      <c r="H13">
        <v>1</v>
      </c>
      <c r="I13">
        <v>1</v>
      </c>
      <c r="J13">
        <f t="shared" si="3"/>
        <v>2.1760991010097346</v>
      </c>
      <c r="K13">
        <f t="shared" si="4"/>
        <v>1.1039008989902666</v>
      </c>
      <c r="L13">
        <f t="shared" si="5"/>
        <v>3.2800000000000011</v>
      </c>
      <c r="M13">
        <f t="shared" si="6"/>
        <v>1.1039008989902666</v>
      </c>
      <c r="N13">
        <f t="shared" si="7"/>
        <v>2.1760991010097346</v>
      </c>
      <c r="O13">
        <v>0.8030999999999997</v>
      </c>
      <c r="P13">
        <f t="shared" si="8"/>
        <v>2.7096240829407736</v>
      </c>
      <c r="Q13">
        <f>SUM($P$2:P13)</f>
        <v>743.53209983137037</v>
      </c>
    </row>
    <row r="14" spans="1:23" x14ac:dyDescent="0.25">
      <c r="A14" t="s">
        <v>96</v>
      </c>
      <c r="B14" s="2">
        <v>43292.625</v>
      </c>
      <c r="C14" s="2">
        <v>43295.260416666664</v>
      </c>
      <c r="D14">
        <v>9.31</v>
      </c>
      <c r="E14">
        <f t="shared" si="0"/>
        <v>1.8800000000000008</v>
      </c>
      <c r="F14" s="3">
        <f t="shared" si="1"/>
        <v>63.249999999941792</v>
      </c>
      <c r="G14">
        <f t="shared" si="2"/>
        <v>0.51033407607677173</v>
      </c>
      <c r="H14">
        <v>1</v>
      </c>
      <c r="I14">
        <v>1</v>
      </c>
      <c r="J14">
        <f t="shared" si="3"/>
        <v>1.2447577193540316</v>
      </c>
      <c r="K14">
        <f t="shared" si="4"/>
        <v>0.63524228064596922</v>
      </c>
      <c r="L14">
        <f t="shared" si="5"/>
        <v>1.8800000000000008</v>
      </c>
      <c r="M14">
        <f t="shared" si="6"/>
        <v>0.63524228064596922</v>
      </c>
      <c r="N14">
        <f t="shared" si="7"/>
        <v>1.2447577193540316</v>
      </c>
      <c r="O14">
        <v>0.81329999999999991</v>
      </c>
      <c r="P14">
        <f t="shared" si="8"/>
        <v>1.5305025443920222</v>
      </c>
      <c r="Q14">
        <f>SUM($P$2:P14)</f>
        <v>745.06260237576237</v>
      </c>
    </row>
    <row r="15" spans="1:23" x14ac:dyDescent="0.25">
      <c r="A15" t="s">
        <v>97</v>
      </c>
      <c r="B15" s="2">
        <v>43292.625</v>
      </c>
      <c r="C15" s="2">
        <v>43295.282638888886</v>
      </c>
      <c r="D15">
        <v>9.17</v>
      </c>
      <c r="E15">
        <f t="shared" si="0"/>
        <v>1.7400000000000002</v>
      </c>
      <c r="F15" s="3">
        <f t="shared" si="1"/>
        <v>63.783333333267365</v>
      </c>
      <c r="G15">
        <f t="shared" si="2"/>
        <v>0.51327341016390227</v>
      </c>
      <c r="H15">
        <v>1</v>
      </c>
      <c r="I15">
        <v>1</v>
      </c>
      <c r="J15">
        <f t="shared" si="3"/>
        <v>1.1498252650930683</v>
      </c>
      <c r="K15">
        <f t="shared" si="4"/>
        <v>0.59017473490693206</v>
      </c>
      <c r="L15">
        <f t="shared" si="5"/>
        <v>1.7400000000000002</v>
      </c>
      <c r="M15">
        <f t="shared" si="6"/>
        <v>0.59017473490693206</v>
      </c>
      <c r="N15">
        <f t="shared" si="7"/>
        <v>1.1498252650930683</v>
      </c>
      <c r="O15">
        <v>0.81329999999999991</v>
      </c>
      <c r="P15">
        <f t="shared" si="8"/>
        <v>1.4137775299312287</v>
      </c>
      <c r="Q15">
        <f>SUM($P$2:P15)</f>
        <v>746.47637990569365</v>
      </c>
    </row>
    <row r="16" spans="1:23" x14ac:dyDescent="0.25">
      <c r="A16" t="s">
        <v>98</v>
      </c>
      <c r="B16" s="2">
        <v>43292.625</v>
      </c>
      <c r="C16" s="2">
        <v>43295.305555555555</v>
      </c>
      <c r="D16">
        <v>9.58</v>
      </c>
      <c r="E16">
        <f t="shared" si="0"/>
        <v>2.1500000000000004</v>
      </c>
      <c r="F16" s="3">
        <f t="shared" si="1"/>
        <v>64.333333333313931</v>
      </c>
      <c r="G16">
        <f t="shared" si="2"/>
        <v>0.51628611987970019</v>
      </c>
      <c r="H16">
        <v>1</v>
      </c>
      <c r="I16">
        <v>1</v>
      </c>
      <c r="J16">
        <f t="shared" si="3"/>
        <v>1.4179381924109271</v>
      </c>
      <c r="K16">
        <f t="shared" si="4"/>
        <v>0.73206180758907335</v>
      </c>
      <c r="L16">
        <f t="shared" si="5"/>
        <v>2.1500000000000004</v>
      </c>
      <c r="M16">
        <f t="shared" si="6"/>
        <v>0.73206180758907335</v>
      </c>
      <c r="N16">
        <f t="shared" si="7"/>
        <v>1.4179381924109271</v>
      </c>
      <c r="O16">
        <v>0.82779999999999987</v>
      </c>
      <c r="P16">
        <f t="shared" si="8"/>
        <v>1.7128994834633091</v>
      </c>
      <c r="Q16">
        <f>SUM($P$2:P16)</f>
        <v>748.18927938915692</v>
      </c>
    </row>
    <row r="17" spans="1:14" x14ac:dyDescent="0.25">
      <c r="A17" t="s">
        <v>15</v>
      </c>
      <c r="B17" s="2">
        <v>43292.625</v>
      </c>
      <c r="C17" s="2">
        <v>43295.32916666667</v>
      </c>
      <c r="D17">
        <v>7.43</v>
      </c>
      <c r="E17">
        <f t="shared" si="0"/>
        <v>0</v>
      </c>
      <c r="F17" s="3">
        <f t="shared" si="1"/>
        <v>64.900000000081491</v>
      </c>
      <c r="G17">
        <f t="shared" si="2"/>
        <v>0.51937062097633846</v>
      </c>
      <c r="H17">
        <v>1</v>
      </c>
      <c r="I17">
        <v>1</v>
      </c>
      <c r="J17">
        <f t="shared" si="3"/>
        <v>0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</row>
    <row r="25" spans="1:14" x14ac:dyDescent="0.25">
      <c r="E25" t="s">
        <v>129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workbookViewId="0">
      <selection activeCell="E25" sqref="E25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8.85546875" bestFit="1" customWidth="1"/>
    <col min="16" max="16" width="35.42578125" bestFit="1" customWidth="1"/>
    <col min="17" max="17" width="24.140625" bestFit="1" customWidth="1"/>
    <col min="18" max="18" width="22.140625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51</v>
      </c>
      <c r="E1" t="s">
        <v>52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106</v>
      </c>
      <c r="P1" t="s">
        <v>104</v>
      </c>
      <c r="Q1" t="s">
        <v>108</v>
      </c>
    </row>
    <row r="2" spans="1:18" x14ac:dyDescent="0.25">
      <c r="A2" t="s">
        <v>68</v>
      </c>
      <c r="B2" s="2">
        <v>43299.453472222223</v>
      </c>
      <c r="C2" s="2">
        <v>43302.520833333336</v>
      </c>
      <c r="D2">
        <v>5.69</v>
      </c>
      <c r="E2">
        <f>D2-$D$17</f>
        <v>-2.0199999999999996</v>
      </c>
      <c r="F2" s="3">
        <f>(C2-B2)*24</f>
        <v>73.616666666697711</v>
      </c>
      <c r="G2">
        <f>1-EXP(-$R$3*F2)</f>
        <v>0.56441339714553429</v>
      </c>
      <c r="H2">
        <v>1</v>
      </c>
      <c r="I2">
        <v>1</v>
      </c>
      <c r="J2">
        <f>E2/((1+G2)*(H2/I2))</f>
        <v>-1.2912188067973205</v>
      </c>
      <c r="K2">
        <f>N2*G2*H2</f>
        <v>-0.72878119320267898</v>
      </c>
      <c r="L2">
        <f>M2+N2</f>
        <v>-2.0199999999999996</v>
      </c>
      <c r="M2">
        <f>K2/H2</f>
        <v>-0.72878119320267898</v>
      </c>
      <c r="N2">
        <f>J2/I2</f>
        <v>-1.2912188067973205</v>
      </c>
      <c r="O2">
        <v>0.96530000000000005</v>
      </c>
      <c r="P2">
        <f>N2/O2</f>
        <v>-1.3376347319976385</v>
      </c>
      <c r="Q2">
        <f>SUM($P$2:P2)</f>
        <v>-1.3376347319976385</v>
      </c>
      <c r="R2" t="s">
        <v>14</v>
      </c>
    </row>
    <row r="3" spans="1:18" x14ac:dyDescent="0.25">
      <c r="A3" t="s">
        <v>69</v>
      </c>
      <c r="B3" s="2">
        <v>43299.453472222223</v>
      </c>
      <c r="C3" s="2">
        <v>43302.543749999997</v>
      </c>
      <c r="D3">
        <v>6.72</v>
      </c>
      <c r="E3">
        <f t="shared" ref="E3:E17" si="0">D3-$D$17</f>
        <v>-0.99000000000000021</v>
      </c>
      <c r="F3" s="3">
        <f t="shared" ref="F3:F17" si="1">(C3-B3)*24</f>
        <v>74.166666666569654</v>
      </c>
      <c r="G3">
        <f t="shared" ref="G3:G17" si="2">1-EXP(-$R$3*F3)</f>
        <v>0.5671095637768202</v>
      </c>
      <c r="H3">
        <v>1</v>
      </c>
      <c r="I3">
        <v>1</v>
      </c>
      <c r="J3">
        <f t="shared" ref="J3:J17" si="3">E3/((1+G3)*(H3/I3))</f>
        <v>-0.63173630158573324</v>
      </c>
      <c r="K3">
        <f t="shared" ref="K3:K17" si="4">N3*G3*H3</f>
        <v>-0.35826369841426692</v>
      </c>
      <c r="L3">
        <f t="shared" ref="L3:L17" si="5">M3+N3</f>
        <v>-0.99000000000000021</v>
      </c>
      <c r="M3">
        <f t="shared" ref="M3:M17" si="6">K3/H3</f>
        <v>-0.35826369841426692</v>
      </c>
      <c r="N3">
        <f t="shared" ref="N3:N17" si="7">J3/I3</f>
        <v>-0.63173630158573324</v>
      </c>
      <c r="O3">
        <v>1.0236999999999998</v>
      </c>
      <c r="P3">
        <f t="shared" ref="P3:P16" si="8">N3/O3</f>
        <v>-0.61711077619002963</v>
      </c>
      <c r="Q3">
        <f>SUM($P$2:P3)</f>
        <v>-1.9547455081876681</v>
      </c>
      <c r="R3">
        <f>LN(2)/61.4</f>
        <v>1.1289042028663604E-2</v>
      </c>
    </row>
    <row r="4" spans="1:18" x14ac:dyDescent="0.25">
      <c r="A4" t="s">
        <v>70</v>
      </c>
      <c r="B4" s="2">
        <v>43299.453472222223</v>
      </c>
      <c r="C4" s="2">
        <v>43302.565972222219</v>
      </c>
      <c r="D4">
        <v>6.65</v>
      </c>
      <c r="E4">
        <f t="shared" si="0"/>
        <v>-1.0599999999999996</v>
      </c>
      <c r="F4" s="3">
        <f t="shared" si="1"/>
        <v>74.699999999895226</v>
      </c>
      <c r="G4">
        <f t="shared" si="2"/>
        <v>0.56970808973710962</v>
      </c>
      <c r="H4">
        <v>1</v>
      </c>
      <c r="I4">
        <v>1</v>
      </c>
      <c r="J4">
        <f t="shared" si="3"/>
        <v>-0.6752847914401241</v>
      </c>
      <c r="K4">
        <f t="shared" si="4"/>
        <v>-0.38471520855987557</v>
      </c>
      <c r="L4">
        <f t="shared" si="5"/>
        <v>-1.0599999999999996</v>
      </c>
      <c r="M4">
        <f t="shared" si="6"/>
        <v>-0.38471520855987557</v>
      </c>
      <c r="N4">
        <f t="shared" si="7"/>
        <v>-0.6752847914401241</v>
      </c>
      <c r="O4">
        <v>1.0226999999999995</v>
      </c>
      <c r="P4">
        <f t="shared" si="8"/>
        <v>-0.66029607063667195</v>
      </c>
      <c r="Q4">
        <f>SUM($P$2:P4)</f>
        <v>-2.6150415788243402</v>
      </c>
    </row>
    <row r="5" spans="1:18" x14ac:dyDescent="0.25">
      <c r="A5" t="s">
        <v>71</v>
      </c>
      <c r="B5" s="2">
        <v>43299.453472222223</v>
      </c>
      <c r="C5" s="2">
        <v>43302.588888888888</v>
      </c>
      <c r="D5">
        <v>7.98</v>
      </c>
      <c r="E5">
        <f t="shared" si="0"/>
        <v>0.27000000000000046</v>
      </c>
      <c r="F5" s="3">
        <f t="shared" si="1"/>
        <v>75.249999999941792</v>
      </c>
      <c r="G5">
        <f t="shared" si="2"/>
        <v>0.57237148361315571</v>
      </c>
      <c r="H5">
        <v>1</v>
      </c>
      <c r="I5">
        <v>1</v>
      </c>
      <c r="J5">
        <f t="shared" si="3"/>
        <v>0.17171514671556298</v>
      </c>
      <c r="K5">
        <f t="shared" si="4"/>
        <v>9.8284853284437493E-2</v>
      </c>
      <c r="L5">
        <f t="shared" si="5"/>
        <v>0.27000000000000046</v>
      </c>
      <c r="M5">
        <f t="shared" si="6"/>
        <v>9.8284853284437493E-2</v>
      </c>
      <c r="N5">
        <f t="shared" si="7"/>
        <v>0.17171514671556298</v>
      </c>
      <c r="O5">
        <v>0.91690000000000005</v>
      </c>
      <c r="P5">
        <f t="shared" si="8"/>
        <v>0.18727794384945248</v>
      </c>
      <c r="Q5">
        <f>SUM($P$2:P5)</f>
        <v>-2.4277636349748879</v>
      </c>
    </row>
    <row r="6" spans="1:18" x14ac:dyDescent="0.25">
      <c r="A6" t="s">
        <v>72</v>
      </c>
      <c r="B6" s="2">
        <v>43299.453472222223</v>
      </c>
      <c r="C6" s="2">
        <v>43302.611805555556</v>
      </c>
      <c r="D6">
        <v>9.7899999999999991</v>
      </c>
      <c r="E6">
        <f t="shared" si="0"/>
        <v>2.0799999999999992</v>
      </c>
      <c r="F6" s="3">
        <f t="shared" si="1"/>
        <v>75.799999999988358</v>
      </c>
      <c r="G6">
        <f t="shared" si="2"/>
        <v>0.57501839178084946</v>
      </c>
      <c r="H6">
        <v>1</v>
      </c>
      <c r="I6">
        <v>1</v>
      </c>
      <c r="J6">
        <f t="shared" si="3"/>
        <v>1.3206194993368772</v>
      </c>
      <c r="K6">
        <f t="shared" si="4"/>
        <v>0.75938050066312168</v>
      </c>
      <c r="L6">
        <f t="shared" si="5"/>
        <v>2.0799999999999987</v>
      </c>
      <c r="M6">
        <f t="shared" si="6"/>
        <v>0.75938050066312168</v>
      </c>
      <c r="N6">
        <f t="shared" si="7"/>
        <v>1.3206194993368772</v>
      </c>
      <c r="O6">
        <v>0.79410000000000025</v>
      </c>
      <c r="P6">
        <f t="shared" si="8"/>
        <v>1.6630392889269321</v>
      </c>
      <c r="Q6">
        <f>SUM($P$2:P6)</f>
        <v>-0.76472434604795581</v>
      </c>
    </row>
    <row r="7" spans="1:18" x14ac:dyDescent="0.25">
      <c r="A7" t="s">
        <v>73</v>
      </c>
      <c r="B7" s="2">
        <v>43299.453472222223</v>
      </c>
      <c r="C7" s="2">
        <v>43302.634722222225</v>
      </c>
      <c r="D7">
        <v>73.87</v>
      </c>
      <c r="E7">
        <f t="shared" si="0"/>
        <v>66.160000000000011</v>
      </c>
      <c r="F7" s="3">
        <f t="shared" si="1"/>
        <v>76.350000000034925</v>
      </c>
      <c r="G7">
        <f t="shared" si="2"/>
        <v>0.57764891628239434</v>
      </c>
      <c r="H7">
        <v>1</v>
      </c>
      <c r="I7">
        <v>1</v>
      </c>
      <c r="J7">
        <f t="shared" si="3"/>
        <v>41.935819381095797</v>
      </c>
      <c r="K7">
        <f t="shared" si="4"/>
        <v>24.224180618904217</v>
      </c>
      <c r="L7">
        <f t="shared" si="5"/>
        <v>66.160000000000011</v>
      </c>
      <c r="M7">
        <f t="shared" si="6"/>
        <v>24.224180618904217</v>
      </c>
      <c r="N7">
        <f t="shared" si="7"/>
        <v>41.935819381095797</v>
      </c>
      <c r="O7">
        <v>0.81679999999999975</v>
      </c>
      <c r="P7">
        <f t="shared" si="8"/>
        <v>51.341600613486548</v>
      </c>
      <c r="Q7">
        <f>SUM($P$2:P7)</f>
        <v>50.576876267438593</v>
      </c>
    </row>
    <row r="8" spans="1:18" x14ac:dyDescent="0.25">
      <c r="A8" t="s">
        <v>74</v>
      </c>
      <c r="B8" s="2">
        <v>43299.453472222223</v>
      </c>
      <c r="C8" s="2">
        <v>43302.656944444447</v>
      </c>
      <c r="D8">
        <v>273.68</v>
      </c>
      <c r="E8">
        <f t="shared" si="0"/>
        <v>265.97000000000003</v>
      </c>
      <c r="F8" s="3">
        <f t="shared" si="1"/>
        <v>76.883333333360497</v>
      </c>
      <c r="G8">
        <f t="shared" si="2"/>
        <v>0.58018417731743077</v>
      </c>
      <c r="H8">
        <v>1</v>
      </c>
      <c r="I8">
        <v>1</v>
      </c>
      <c r="J8">
        <f t="shared" si="3"/>
        <v>168.31582281219832</v>
      </c>
      <c r="K8">
        <f t="shared" si="4"/>
        <v>97.654177187801736</v>
      </c>
      <c r="L8">
        <f t="shared" si="5"/>
        <v>265.97000000000003</v>
      </c>
      <c r="M8">
        <f t="shared" si="6"/>
        <v>97.654177187801736</v>
      </c>
      <c r="N8">
        <f t="shared" si="7"/>
        <v>168.31582281219832</v>
      </c>
      <c r="O8">
        <v>0.84669999999999934</v>
      </c>
      <c r="P8">
        <f t="shared" si="8"/>
        <v>198.79038952663097</v>
      </c>
      <c r="Q8">
        <f>SUM($P$2:P8)</f>
        <v>249.36726579406957</v>
      </c>
    </row>
    <row r="9" spans="1:18" x14ac:dyDescent="0.25">
      <c r="A9" t="s">
        <v>75</v>
      </c>
      <c r="B9" s="2">
        <v>43299.453472222223</v>
      </c>
      <c r="C9" s="2">
        <v>43302.679861111108</v>
      </c>
      <c r="D9">
        <v>280.3</v>
      </c>
      <c r="E9">
        <f t="shared" si="0"/>
        <v>272.59000000000003</v>
      </c>
      <c r="F9" s="3">
        <f t="shared" si="1"/>
        <v>77.43333333323244</v>
      </c>
      <c r="G9">
        <f t="shared" si="2"/>
        <v>0.58278272696286326</v>
      </c>
      <c r="H9">
        <v>1</v>
      </c>
      <c r="I9">
        <v>1</v>
      </c>
      <c r="J9">
        <f t="shared" si="3"/>
        <v>172.22199570187487</v>
      </c>
      <c r="K9">
        <f t="shared" si="4"/>
        <v>100.36800429812516</v>
      </c>
      <c r="L9">
        <f t="shared" si="5"/>
        <v>272.59000000000003</v>
      </c>
      <c r="M9">
        <f t="shared" si="6"/>
        <v>100.36800429812516</v>
      </c>
      <c r="N9">
        <f t="shared" si="7"/>
        <v>172.22199570187487</v>
      </c>
      <c r="O9">
        <v>0.78129999999999988</v>
      </c>
      <c r="P9">
        <f t="shared" si="8"/>
        <v>220.43004697539345</v>
      </c>
      <c r="Q9">
        <f>SUM($P$2:P9)</f>
        <v>469.79731276946302</v>
      </c>
    </row>
    <row r="10" spans="1:18" x14ac:dyDescent="0.25">
      <c r="A10" t="s">
        <v>76</v>
      </c>
      <c r="B10" s="2">
        <v>43299.453472222223</v>
      </c>
      <c r="C10" s="2">
        <v>43302.702777777777</v>
      </c>
      <c r="D10">
        <v>178.96</v>
      </c>
      <c r="E10">
        <f t="shared" si="0"/>
        <v>171.25</v>
      </c>
      <c r="F10" s="3">
        <f t="shared" si="1"/>
        <v>77.983333333279006</v>
      </c>
      <c r="G10">
        <f t="shared" si="2"/>
        <v>0.58536519226951722</v>
      </c>
      <c r="H10">
        <v>1</v>
      </c>
      <c r="I10">
        <v>1</v>
      </c>
      <c r="J10">
        <f t="shared" si="3"/>
        <v>108.01927583312738</v>
      </c>
      <c r="K10">
        <f t="shared" si="4"/>
        <v>63.230724166872626</v>
      </c>
      <c r="L10">
        <f t="shared" si="5"/>
        <v>171.25</v>
      </c>
      <c r="M10">
        <f t="shared" si="6"/>
        <v>63.230724166872626</v>
      </c>
      <c r="N10">
        <f t="shared" si="7"/>
        <v>108.01927583312738</v>
      </c>
      <c r="O10">
        <v>0.8158000000000003</v>
      </c>
      <c r="P10">
        <f t="shared" si="8"/>
        <v>132.40901671135981</v>
      </c>
      <c r="Q10">
        <f>SUM($P$2:P10)</f>
        <v>602.20632948082289</v>
      </c>
    </row>
    <row r="11" spans="1:18" x14ac:dyDescent="0.25">
      <c r="A11" t="s">
        <v>77</v>
      </c>
      <c r="B11" s="2">
        <v>43299.453472222223</v>
      </c>
      <c r="C11" s="2">
        <v>43302.725694444445</v>
      </c>
      <c r="D11">
        <v>81.88</v>
      </c>
      <c r="E11">
        <f t="shared" si="0"/>
        <v>74.17</v>
      </c>
      <c r="F11" s="3">
        <f t="shared" si="1"/>
        <v>78.533333333325572</v>
      </c>
      <c r="G11">
        <f t="shared" si="2"/>
        <v>0.58793167279440128</v>
      </c>
      <c r="H11">
        <v>1</v>
      </c>
      <c r="I11">
        <v>1</v>
      </c>
      <c r="J11">
        <f t="shared" si="3"/>
        <v>46.708558857244498</v>
      </c>
      <c r="K11">
        <f t="shared" si="4"/>
        <v>27.461441142755508</v>
      </c>
      <c r="L11">
        <f t="shared" si="5"/>
        <v>74.17</v>
      </c>
      <c r="M11">
        <f t="shared" si="6"/>
        <v>27.461441142755508</v>
      </c>
      <c r="N11">
        <f t="shared" si="7"/>
        <v>46.708558857244498</v>
      </c>
      <c r="O11">
        <v>0.7843</v>
      </c>
      <c r="P11">
        <f t="shared" si="8"/>
        <v>59.554454745944788</v>
      </c>
      <c r="Q11">
        <f>SUM($P$2:P11)</f>
        <v>661.76078422676767</v>
      </c>
    </row>
    <row r="12" spans="1:18" x14ac:dyDescent="0.25">
      <c r="A12" t="s">
        <v>78</v>
      </c>
      <c r="B12" s="2">
        <v>43299.453472222223</v>
      </c>
      <c r="C12" s="2">
        <v>43302.748611111114</v>
      </c>
      <c r="D12">
        <v>43.94</v>
      </c>
      <c r="E12">
        <f t="shared" si="0"/>
        <v>36.229999999999997</v>
      </c>
      <c r="F12" s="3">
        <f t="shared" si="1"/>
        <v>79.083333333372138</v>
      </c>
      <c r="G12">
        <f t="shared" si="2"/>
        <v>0.59048226747911525</v>
      </c>
      <c r="H12">
        <v>1</v>
      </c>
      <c r="I12">
        <v>1</v>
      </c>
      <c r="J12">
        <f t="shared" si="3"/>
        <v>22.77925428079363</v>
      </c>
      <c r="K12">
        <f t="shared" si="4"/>
        <v>13.450745719206365</v>
      </c>
      <c r="L12">
        <f t="shared" si="5"/>
        <v>36.229999999999997</v>
      </c>
      <c r="M12">
        <f t="shared" si="6"/>
        <v>13.450745719206365</v>
      </c>
      <c r="N12">
        <f t="shared" si="7"/>
        <v>22.77925428079363</v>
      </c>
      <c r="O12">
        <v>0.87220000000000031</v>
      </c>
      <c r="P12">
        <f t="shared" si="8"/>
        <v>26.117007889008967</v>
      </c>
      <c r="Q12">
        <f>SUM($P$2:P12)</f>
        <v>687.87779211577663</v>
      </c>
    </row>
    <row r="13" spans="1:18" x14ac:dyDescent="0.25">
      <c r="A13" t="s">
        <v>79</v>
      </c>
      <c r="B13" s="2">
        <v>43299.453472222223</v>
      </c>
      <c r="C13" s="2">
        <v>43302.770833333336</v>
      </c>
      <c r="D13">
        <v>21.73</v>
      </c>
      <c r="E13">
        <f t="shared" si="0"/>
        <v>14.02</v>
      </c>
      <c r="F13" s="3">
        <f t="shared" si="1"/>
        <v>79.616666666697711</v>
      </c>
      <c r="G13">
        <f t="shared" si="2"/>
        <v>0.5929404933259107</v>
      </c>
      <c r="H13">
        <v>1</v>
      </c>
      <c r="I13">
        <v>1</v>
      </c>
      <c r="J13">
        <f t="shared" si="3"/>
        <v>8.8013331689042253</v>
      </c>
      <c r="K13">
        <f t="shared" si="4"/>
        <v>5.2186668310957725</v>
      </c>
      <c r="L13">
        <f t="shared" si="5"/>
        <v>14.019999999999998</v>
      </c>
      <c r="M13">
        <f t="shared" si="6"/>
        <v>5.2186668310957725</v>
      </c>
      <c r="N13">
        <f t="shared" si="7"/>
        <v>8.8013331689042253</v>
      </c>
      <c r="O13">
        <v>0.76739999999999942</v>
      </c>
      <c r="P13">
        <f t="shared" si="8"/>
        <v>11.469029409570279</v>
      </c>
      <c r="Q13">
        <f>SUM($P$2:P13)</f>
        <v>699.34682152534685</v>
      </c>
    </row>
    <row r="14" spans="1:18" x14ac:dyDescent="0.25">
      <c r="A14" t="s">
        <v>80</v>
      </c>
      <c r="B14" s="2">
        <v>43299.453472222223</v>
      </c>
      <c r="C14" s="2">
        <v>43302.793749999997</v>
      </c>
      <c r="D14">
        <v>14.46</v>
      </c>
      <c r="E14">
        <f t="shared" si="0"/>
        <v>6.7500000000000009</v>
      </c>
      <c r="F14" s="3">
        <f t="shared" si="1"/>
        <v>80.166666666569654</v>
      </c>
      <c r="G14">
        <f t="shared" si="2"/>
        <v>0.59546008472667999</v>
      </c>
      <c r="H14">
        <v>1</v>
      </c>
      <c r="I14">
        <v>1</v>
      </c>
      <c r="J14">
        <f t="shared" si="3"/>
        <v>4.2307545419767436</v>
      </c>
      <c r="K14">
        <f t="shared" si="4"/>
        <v>2.5192454580232582</v>
      </c>
      <c r="L14">
        <f t="shared" si="5"/>
        <v>6.7500000000000018</v>
      </c>
      <c r="M14">
        <f t="shared" si="6"/>
        <v>2.5192454580232582</v>
      </c>
      <c r="N14">
        <f t="shared" si="7"/>
        <v>4.2307545419767436</v>
      </c>
      <c r="O14">
        <v>0.81929999999999925</v>
      </c>
      <c r="P14">
        <f t="shared" si="8"/>
        <v>5.1638649358925273</v>
      </c>
      <c r="Q14">
        <f>SUM($P$2:P14)</f>
        <v>704.5106864612394</v>
      </c>
    </row>
    <row r="15" spans="1:18" x14ac:dyDescent="0.25">
      <c r="A15" t="s">
        <v>81</v>
      </c>
      <c r="B15" s="2">
        <v>43299.453472222223</v>
      </c>
      <c r="C15" s="2">
        <v>43302.816666666666</v>
      </c>
      <c r="D15">
        <v>10.4</v>
      </c>
      <c r="E15">
        <f t="shared" si="0"/>
        <v>2.6900000000000004</v>
      </c>
      <c r="F15" s="3">
        <f t="shared" si="1"/>
        <v>80.71666666661622</v>
      </c>
      <c r="G15">
        <f t="shared" si="2"/>
        <v>0.59796408051943584</v>
      </c>
      <c r="H15">
        <v>1</v>
      </c>
      <c r="I15">
        <v>1</v>
      </c>
      <c r="J15">
        <f t="shared" si="3"/>
        <v>1.6833920316441571</v>
      </c>
      <c r="K15">
        <f t="shared" si="4"/>
        <v>1.0066079683558433</v>
      </c>
      <c r="L15">
        <f t="shared" si="5"/>
        <v>2.6900000000000004</v>
      </c>
      <c r="M15">
        <f t="shared" si="6"/>
        <v>1.0066079683558433</v>
      </c>
      <c r="N15">
        <f t="shared" si="7"/>
        <v>1.6833920316441571</v>
      </c>
      <c r="O15">
        <v>0.79220000000000024</v>
      </c>
      <c r="P15">
        <f t="shared" si="8"/>
        <v>2.1249583837972188</v>
      </c>
      <c r="Q15">
        <f>SUM($P$2:P15)</f>
        <v>706.63564484503661</v>
      </c>
    </row>
    <row r="16" spans="1:18" x14ac:dyDescent="0.25">
      <c r="A16" t="s">
        <v>82</v>
      </c>
      <c r="B16" s="2">
        <v>43299.453472222223</v>
      </c>
      <c r="C16" s="2">
        <v>43302.839583333334</v>
      </c>
      <c r="D16">
        <v>10.81</v>
      </c>
      <c r="E16">
        <f t="shared" si="0"/>
        <v>3.1000000000000005</v>
      </c>
      <c r="F16" s="3">
        <f t="shared" si="1"/>
        <v>81.266666666662786</v>
      </c>
      <c r="G16">
        <f t="shared" si="2"/>
        <v>0.60045257723609702</v>
      </c>
      <c r="H16">
        <v>1</v>
      </c>
      <c r="I16">
        <v>1</v>
      </c>
      <c r="J16">
        <f t="shared" si="3"/>
        <v>1.9369521122291224</v>
      </c>
      <c r="K16">
        <f t="shared" si="4"/>
        <v>1.1630478877708783</v>
      </c>
      <c r="L16">
        <f t="shared" si="5"/>
        <v>3.1000000000000005</v>
      </c>
      <c r="M16">
        <f t="shared" si="6"/>
        <v>1.1630478877708783</v>
      </c>
      <c r="N16">
        <f t="shared" si="7"/>
        <v>1.9369521122291224</v>
      </c>
      <c r="O16">
        <v>0.87899999999999956</v>
      </c>
      <c r="P16">
        <f t="shared" si="8"/>
        <v>2.2035860207384794</v>
      </c>
      <c r="Q16">
        <f>SUM($P$2:P16)</f>
        <v>708.83923086577511</v>
      </c>
    </row>
    <row r="17" spans="1:14" x14ac:dyDescent="0.25">
      <c r="A17" t="s">
        <v>15</v>
      </c>
      <c r="B17" s="2">
        <v>43299.453472222223</v>
      </c>
      <c r="C17" s="2">
        <v>43302.862500000003</v>
      </c>
      <c r="D17">
        <v>7.71</v>
      </c>
      <c r="E17">
        <f t="shared" si="0"/>
        <v>0</v>
      </c>
      <c r="F17" s="3">
        <f t="shared" si="1"/>
        <v>81.816666666709352</v>
      </c>
      <c r="G17">
        <f t="shared" si="2"/>
        <v>0.60292567081187265</v>
      </c>
      <c r="H17">
        <v>1</v>
      </c>
      <c r="I17">
        <v>1</v>
      </c>
      <c r="J17">
        <f t="shared" si="3"/>
        <v>0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</row>
    <row r="24" spans="1:14" x14ac:dyDescent="0.25">
      <c r="E24" t="s">
        <v>128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workbookViewId="0">
      <selection activeCell="E25" sqref="E25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8.85546875" bestFit="1" customWidth="1"/>
    <col min="16" max="16" width="35.42578125" bestFit="1" customWidth="1"/>
    <col min="17" max="17" width="24.140625" bestFit="1" customWidth="1"/>
    <col min="18" max="18" width="22.140625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51</v>
      </c>
      <c r="E1" t="s">
        <v>52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106</v>
      </c>
      <c r="P1" t="s">
        <v>109</v>
      </c>
      <c r="Q1" t="s">
        <v>108</v>
      </c>
    </row>
    <row r="2" spans="1:18" x14ac:dyDescent="0.25">
      <c r="A2" t="s">
        <v>53</v>
      </c>
      <c r="B2" s="2">
        <v>43299.625</v>
      </c>
      <c r="C2" s="2">
        <v>43302.886805555558</v>
      </c>
      <c r="D2">
        <v>6.41</v>
      </c>
      <c r="E2">
        <f>D2-$D$17</f>
        <v>-1.2299999999999995</v>
      </c>
      <c r="F2" s="3">
        <f>(C2-B2)*24</f>
        <v>78.28333333338378</v>
      </c>
      <c r="G2">
        <f>1-EXP(-$R$3*F2)</f>
        <v>0.58676706598967321</v>
      </c>
      <c r="H2">
        <v>1</v>
      </c>
      <c r="I2">
        <v>1</v>
      </c>
      <c r="J2">
        <f>E2/((1+G2)*(H2/I2))</f>
        <v>-0.77516103425857485</v>
      </c>
      <c r="K2">
        <f>N2*G2*H2</f>
        <v>-0.45483896574142452</v>
      </c>
      <c r="L2">
        <f>M2+N2</f>
        <v>-1.2299999999999993</v>
      </c>
      <c r="M2">
        <f>K2/H2</f>
        <v>-0.45483896574142452</v>
      </c>
      <c r="N2">
        <f>J2/I2</f>
        <v>-0.77516103425857485</v>
      </c>
      <c r="O2">
        <v>1.0504999999999995</v>
      </c>
      <c r="P2">
        <f>N2/O2</f>
        <v>-0.7378972244251073</v>
      </c>
      <c r="Q2">
        <f>SUM($P$2:P2)</f>
        <v>-0.7378972244251073</v>
      </c>
      <c r="R2" t="s">
        <v>14</v>
      </c>
    </row>
    <row r="3" spans="1:18" x14ac:dyDescent="0.25">
      <c r="A3" t="s">
        <v>54</v>
      </c>
      <c r="B3" s="2">
        <v>43299.625</v>
      </c>
      <c r="C3" s="2">
        <v>43302.909722222219</v>
      </c>
      <c r="D3">
        <v>6.44</v>
      </c>
      <c r="E3">
        <f t="shared" ref="E3:E17" si="0">D3-$D$17</f>
        <v>-1.1999999999999993</v>
      </c>
      <c r="F3" s="3">
        <f t="shared" ref="F3:F17" si="1">(C3-B3)*24</f>
        <v>78.833333333255723</v>
      </c>
      <c r="G3">
        <f t="shared" ref="G3:G17" si="2">1-EXP(-$R$3*F3)</f>
        <v>0.5893248692837274</v>
      </c>
      <c r="H3">
        <v>1</v>
      </c>
      <c r="I3">
        <v>1</v>
      </c>
      <c r="J3">
        <f t="shared" ref="J3:J17" si="3">E3/((1+G3)*(H3/I3))</f>
        <v>-0.75503757802570093</v>
      </c>
      <c r="K3">
        <f t="shared" ref="K3:K17" si="4">N3*G3*H3</f>
        <v>-0.44496242197429831</v>
      </c>
      <c r="L3">
        <f t="shared" ref="L3:L17" si="5">M3+N3</f>
        <v>-1.1999999999999993</v>
      </c>
      <c r="M3">
        <f t="shared" ref="M3:M17" si="6">K3/H3</f>
        <v>-0.44496242197429831</v>
      </c>
      <c r="N3">
        <f t="shared" ref="N3:N17" si="7">J3/I3</f>
        <v>-0.75503757802570093</v>
      </c>
      <c r="O3">
        <v>0.97170000000000023</v>
      </c>
      <c r="P3">
        <f t="shared" ref="P3:P16" si="8">N3/O3</f>
        <v>-0.77702745500226489</v>
      </c>
      <c r="Q3">
        <f>SUM($P$2:P3)</f>
        <v>-1.5149246794273723</v>
      </c>
      <c r="R3">
        <f>LN(2)/61.4</f>
        <v>1.1289042028663604E-2</v>
      </c>
    </row>
    <row r="4" spans="1:18" x14ac:dyDescent="0.25">
      <c r="A4" t="s">
        <v>55</v>
      </c>
      <c r="B4" s="2">
        <v>43299.625</v>
      </c>
      <c r="C4" s="2">
        <v>43302.932638773149</v>
      </c>
      <c r="D4">
        <v>6.78</v>
      </c>
      <c r="E4">
        <f t="shared" si="0"/>
        <v>-0.85999999999999943</v>
      </c>
      <c r="F4" s="3">
        <f t="shared" si="1"/>
        <v>79.383330555574503</v>
      </c>
      <c r="G4">
        <f t="shared" si="2"/>
        <v>0.59186682765000698</v>
      </c>
      <c r="H4">
        <v>1</v>
      </c>
      <c r="I4">
        <v>1</v>
      </c>
      <c r="J4">
        <f t="shared" si="3"/>
        <v>-0.54024619714550759</v>
      </c>
      <c r="K4">
        <f t="shared" si="4"/>
        <v>-0.31975380285449184</v>
      </c>
      <c r="L4">
        <f t="shared" si="5"/>
        <v>-0.85999999999999943</v>
      </c>
      <c r="M4">
        <f t="shared" si="6"/>
        <v>-0.31975380285449184</v>
      </c>
      <c r="N4">
        <f t="shared" si="7"/>
        <v>-0.54024619714550759</v>
      </c>
      <c r="O4">
        <v>1.032</v>
      </c>
      <c r="P4">
        <f t="shared" si="8"/>
        <v>-0.52349437707898017</v>
      </c>
      <c r="Q4">
        <f>SUM($P$2:P4)</f>
        <v>-2.0384190565063527</v>
      </c>
    </row>
    <row r="5" spans="1:18" x14ac:dyDescent="0.25">
      <c r="A5" t="s">
        <v>56</v>
      </c>
      <c r="B5" s="2">
        <v>43299.625</v>
      </c>
      <c r="C5" s="2">
        <v>43302.954861111109</v>
      </c>
      <c r="D5">
        <v>6.75</v>
      </c>
      <c r="E5">
        <f t="shared" si="0"/>
        <v>-0.88999999999999968</v>
      </c>
      <c r="F5" s="3">
        <f t="shared" si="1"/>
        <v>79.916666666627862</v>
      </c>
      <c r="G5">
        <f t="shared" si="2"/>
        <v>0.59431675507233261</v>
      </c>
      <c r="H5">
        <v>1</v>
      </c>
      <c r="I5">
        <v>1</v>
      </c>
      <c r="J5">
        <f t="shared" si="3"/>
        <v>-0.55823285878948259</v>
      </c>
      <c r="K5">
        <f t="shared" si="4"/>
        <v>-0.33176714121051698</v>
      </c>
      <c r="L5">
        <f t="shared" si="5"/>
        <v>-0.88999999999999957</v>
      </c>
      <c r="M5">
        <f t="shared" si="6"/>
        <v>-0.33176714121051698</v>
      </c>
      <c r="N5">
        <f t="shared" si="7"/>
        <v>-0.55823285878948259</v>
      </c>
      <c r="O5">
        <v>0.8855000000000004</v>
      </c>
      <c r="P5">
        <f t="shared" si="8"/>
        <v>-0.63041542494577341</v>
      </c>
      <c r="Q5">
        <f>SUM($P$2:P5)</f>
        <v>-2.6688344814521261</v>
      </c>
    </row>
    <row r="6" spans="1:18" x14ac:dyDescent="0.25">
      <c r="A6" t="s">
        <v>57</v>
      </c>
      <c r="B6" s="2">
        <v>43299.625</v>
      </c>
      <c r="C6" s="2">
        <v>43302.977777777778</v>
      </c>
      <c r="D6">
        <v>18.18</v>
      </c>
      <c r="E6">
        <f t="shared" si="0"/>
        <v>10.54</v>
      </c>
      <c r="F6" s="3">
        <f t="shared" si="1"/>
        <v>80.466666666674428</v>
      </c>
      <c r="G6">
        <f t="shared" si="2"/>
        <v>0.59682782777526744</v>
      </c>
      <c r="H6">
        <v>1</v>
      </c>
      <c r="I6">
        <v>1</v>
      </c>
      <c r="J6">
        <f t="shared" si="3"/>
        <v>6.6005863729745604</v>
      </c>
      <c r="K6">
        <f t="shared" si="4"/>
        <v>3.9394136270254383</v>
      </c>
      <c r="L6">
        <f t="shared" si="5"/>
        <v>10.54</v>
      </c>
      <c r="M6">
        <f t="shared" si="6"/>
        <v>3.9394136270254383</v>
      </c>
      <c r="N6">
        <f t="shared" si="7"/>
        <v>6.6005863729745604</v>
      </c>
      <c r="O6">
        <v>0.82019999999999982</v>
      </c>
      <c r="P6">
        <f t="shared" si="8"/>
        <v>8.0475327639289951</v>
      </c>
      <c r="Q6">
        <f>SUM($P$2:P6)</f>
        <v>5.3786982824768685</v>
      </c>
    </row>
    <row r="7" spans="1:18" x14ac:dyDescent="0.25">
      <c r="A7" t="s">
        <v>58</v>
      </c>
      <c r="B7" s="2">
        <v>43299.625</v>
      </c>
      <c r="C7" s="2">
        <v>43303.000694502312</v>
      </c>
      <c r="D7">
        <v>129.01</v>
      </c>
      <c r="E7">
        <f t="shared" si="0"/>
        <v>121.36999999999999</v>
      </c>
      <c r="F7" s="3">
        <f t="shared" si="1"/>
        <v>81.016668055497576</v>
      </c>
      <c r="G7">
        <f t="shared" si="2"/>
        <v>0.59932336387968421</v>
      </c>
      <c r="H7">
        <v>1</v>
      </c>
      <c r="I7">
        <v>1</v>
      </c>
      <c r="J7">
        <f t="shared" si="3"/>
        <v>75.888342996238848</v>
      </c>
      <c r="K7">
        <f t="shared" si="4"/>
        <v>45.481657003761143</v>
      </c>
      <c r="L7">
        <f t="shared" si="5"/>
        <v>121.36999999999999</v>
      </c>
      <c r="M7">
        <f t="shared" si="6"/>
        <v>45.481657003761143</v>
      </c>
      <c r="N7">
        <f t="shared" si="7"/>
        <v>75.888342996238848</v>
      </c>
      <c r="O7">
        <v>0.80360000000000031</v>
      </c>
      <c r="P7">
        <f t="shared" si="8"/>
        <v>94.435469134194648</v>
      </c>
      <c r="Q7">
        <f>SUM($P$2:P7)</f>
        <v>99.814167416671523</v>
      </c>
    </row>
    <row r="8" spans="1:18" x14ac:dyDescent="0.25">
      <c r="A8" t="s">
        <v>59</v>
      </c>
      <c r="B8" s="2">
        <v>43299.625</v>
      </c>
      <c r="C8" s="2">
        <v>43303.023611226854</v>
      </c>
      <c r="D8">
        <v>245.29</v>
      </c>
      <c r="E8">
        <f t="shared" si="0"/>
        <v>237.65</v>
      </c>
      <c r="F8" s="3">
        <f t="shared" si="1"/>
        <v>81.566669444495346</v>
      </c>
      <c r="G8">
        <f t="shared" si="2"/>
        <v>0.60180345323315687</v>
      </c>
      <c r="H8">
        <v>1</v>
      </c>
      <c r="I8">
        <v>1</v>
      </c>
      <c r="J8">
        <f t="shared" si="3"/>
        <v>148.3640202674778</v>
      </c>
      <c r="K8">
        <f t="shared" si="4"/>
        <v>89.285979732522208</v>
      </c>
      <c r="L8">
        <f t="shared" si="5"/>
        <v>237.65</v>
      </c>
      <c r="M8">
        <f t="shared" si="6"/>
        <v>89.285979732522208</v>
      </c>
      <c r="N8">
        <f t="shared" si="7"/>
        <v>148.3640202674778</v>
      </c>
      <c r="O8">
        <v>0.8149999999999995</v>
      </c>
      <c r="P8">
        <f t="shared" si="8"/>
        <v>182.04174265948208</v>
      </c>
      <c r="Q8">
        <f>SUM($P$2:P8)</f>
        <v>281.85591007615358</v>
      </c>
    </row>
    <row r="9" spans="1:18" x14ac:dyDescent="0.25">
      <c r="A9" t="s">
        <v>60</v>
      </c>
      <c r="B9" s="2">
        <v>43299.625</v>
      </c>
      <c r="C9" s="2">
        <v>43303.04583333333</v>
      </c>
      <c r="D9">
        <v>228.44</v>
      </c>
      <c r="E9">
        <f t="shared" si="0"/>
        <v>220.8</v>
      </c>
      <c r="F9" s="3">
        <f t="shared" si="1"/>
        <v>82.099999999918509</v>
      </c>
      <c r="G9">
        <f t="shared" si="2"/>
        <v>0.60419370860557198</v>
      </c>
      <c r="H9">
        <v>1</v>
      </c>
      <c r="I9">
        <v>1</v>
      </c>
      <c r="J9">
        <f t="shared" si="3"/>
        <v>137.63923821389875</v>
      </c>
      <c r="K9">
        <f t="shared" si="4"/>
        <v>83.160761786101247</v>
      </c>
      <c r="L9">
        <f t="shared" si="5"/>
        <v>220.8</v>
      </c>
      <c r="M9">
        <f t="shared" si="6"/>
        <v>83.160761786101247</v>
      </c>
      <c r="N9">
        <f t="shared" si="7"/>
        <v>137.63923821389875</v>
      </c>
      <c r="O9">
        <v>0.81190000000000051</v>
      </c>
      <c r="P9">
        <f t="shared" si="8"/>
        <v>169.52732875218459</v>
      </c>
      <c r="Q9">
        <f>SUM($P$2:P9)</f>
        <v>451.38323882833816</v>
      </c>
    </row>
    <row r="10" spans="1:18" x14ac:dyDescent="0.25">
      <c r="A10" t="s">
        <v>61</v>
      </c>
      <c r="B10" s="2">
        <v>43299.625</v>
      </c>
      <c r="C10" s="2">
        <v>43303.068749999999</v>
      </c>
      <c r="D10">
        <v>156.88</v>
      </c>
      <c r="E10">
        <f t="shared" si="0"/>
        <v>149.24</v>
      </c>
      <c r="F10" s="3">
        <f t="shared" si="1"/>
        <v>82.649999999965075</v>
      </c>
      <c r="G10">
        <f t="shared" si="2"/>
        <v>0.60664364556105976</v>
      </c>
      <c r="H10">
        <v>1</v>
      </c>
      <c r="I10">
        <v>1</v>
      </c>
      <c r="J10">
        <f t="shared" si="3"/>
        <v>92.889297768257478</v>
      </c>
      <c r="K10">
        <f t="shared" si="4"/>
        <v>56.350702231742531</v>
      </c>
      <c r="L10">
        <f t="shared" si="5"/>
        <v>149.24</v>
      </c>
      <c r="M10">
        <f t="shared" si="6"/>
        <v>56.350702231742531</v>
      </c>
      <c r="N10">
        <f t="shared" si="7"/>
        <v>92.889297768257478</v>
      </c>
      <c r="O10">
        <v>0.87640000000000029</v>
      </c>
      <c r="P10">
        <f t="shared" si="8"/>
        <v>105.98961406692999</v>
      </c>
      <c r="Q10">
        <f>SUM($P$2:P10)</f>
        <v>557.37285289526812</v>
      </c>
    </row>
    <row r="11" spans="1:18" x14ac:dyDescent="0.25">
      <c r="A11" t="s">
        <v>62</v>
      </c>
      <c r="B11" s="2">
        <v>43299.625</v>
      </c>
      <c r="C11" s="2">
        <v>43303.091666666667</v>
      </c>
      <c r="D11">
        <v>90.59</v>
      </c>
      <c r="E11">
        <f t="shared" si="0"/>
        <v>82.95</v>
      </c>
      <c r="F11" s="3">
        <f t="shared" si="1"/>
        <v>83.200000000011642</v>
      </c>
      <c r="G11">
        <f t="shared" si="2"/>
        <v>0.60907841805045271</v>
      </c>
      <c r="H11">
        <v>1</v>
      </c>
      <c r="I11">
        <v>1</v>
      </c>
      <c r="J11">
        <f t="shared" si="3"/>
        <v>51.551247639317417</v>
      </c>
      <c r="K11">
        <f t="shared" si="4"/>
        <v>31.398752360682586</v>
      </c>
      <c r="L11">
        <f t="shared" si="5"/>
        <v>82.95</v>
      </c>
      <c r="M11">
        <f t="shared" si="6"/>
        <v>31.398752360682586</v>
      </c>
      <c r="N11">
        <f t="shared" si="7"/>
        <v>51.551247639317417</v>
      </c>
      <c r="O11">
        <v>0.77029999999999976</v>
      </c>
      <c r="P11">
        <f t="shared" si="8"/>
        <v>66.92359812971236</v>
      </c>
      <c r="Q11">
        <f>SUM($P$2:P11)</f>
        <v>624.29645102498046</v>
      </c>
    </row>
    <row r="12" spans="1:18" x14ac:dyDescent="0.25">
      <c r="A12" t="s">
        <v>63</v>
      </c>
      <c r="B12" s="2">
        <v>43299.625</v>
      </c>
      <c r="C12" s="2">
        <v>43303.114583333336</v>
      </c>
      <c r="D12">
        <v>58.99</v>
      </c>
      <c r="E12">
        <f t="shared" si="0"/>
        <v>51.35</v>
      </c>
      <c r="F12" s="3">
        <f t="shared" si="1"/>
        <v>83.750000000058208</v>
      </c>
      <c r="G12">
        <f t="shared" si="2"/>
        <v>0.61149811993781233</v>
      </c>
      <c r="H12">
        <v>1</v>
      </c>
      <c r="I12">
        <v>1</v>
      </c>
      <c r="J12">
        <f t="shared" si="3"/>
        <v>31.86475948354293</v>
      </c>
      <c r="K12">
        <f t="shared" si="4"/>
        <v>19.485240516457079</v>
      </c>
      <c r="L12">
        <f t="shared" si="5"/>
        <v>51.350000000000009</v>
      </c>
      <c r="M12">
        <f t="shared" si="6"/>
        <v>19.485240516457079</v>
      </c>
      <c r="N12">
        <f t="shared" si="7"/>
        <v>31.86475948354293</v>
      </c>
      <c r="O12">
        <v>0.82199999999999918</v>
      </c>
      <c r="P12">
        <f t="shared" si="8"/>
        <v>38.764914213555912</v>
      </c>
      <c r="Q12">
        <f>SUM($P$2:P12)</f>
        <v>663.06136523853638</v>
      </c>
    </row>
    <row r="13" spans="1:18" x14ac:dyDescent="0.25">
      <c r="A13" t="s">
        <v>64</v>
      </c>
      <c r="B13" s="2">
        <v>43299.625</v>
      </c>
      <c r="C13" s="2">
        <v>43303.137499999997</v>
      </c>
      <c r="D13">
        <v>30.46</v>
      </c>
      <c r="E13">
        <f t="shared" si="0"/>
        <v>22.82</v>
      </c>
      <c r="F13" s="3">
        <f t="shared" si="1"/>
        <v>84.299999999930151</v>
      </c>
      <c r="G13">
        <f t="shared" si="2"/>
        <v>0.61390284450544441</v>
      </c>
      <c r="H13">
        <v>1</v>
      </c>
      <c r="I13">
        <v>1</v>
      </c>
      <c r="J13">
        <f t="shared" si="3"/>
        <v>14.139636767907698</v>
      </c>
      <c r="K13">
        <f t="shared" si="4"/>
        <v>8.6803632320923043</v>
      </c>
      <c r="L13">
        <f t="shared" si="5"/>
        <v>22.82</v>
      </c>
      <c r="M13">
        <f t="shared" si="6"/>
        <v>8.6803632320923043</v>
      </c>
      <c r="N13">
        <f t="shared" si="7"/>
        <v>14.139636767907698</v>
      </c>
      <c r="O13">
        <v>0.81849999999999934</v>
      </c>
      <c r="P13">
        <f t="shared" si="8"/>
        <v>17.275060192923284</v>
      </c>
      <c r="Q13">
        <f>SUM($P$2:P13)</f>
        <v>680.3364254314597</v>
      </c>
    </row>
    <row r="14" spans="1:18" x14ac:dyDescent="0.25">
      <c r="A14" t="s">
        <v>65</v>
      </c>
      <c r="B14" s="2">
        <v>43299.625</v>
      </c>
      <c r="C14" s="2">
        <v>43303.159722222219</v>
      </c>
      <c r="D14">
        <v>24.56</v>
      </c>
      <c r="E14">
        <f t="shared" si="0"/>
        <v>16.919999999999998</v>
      </c>
      <c r="F14" s="3">
        <f t="shared" si="1"/>
        <v>84.833333333255723</v>
      </c>
      <c r="G14">
        <f t="shared" si="2"/>
        <v>0.61622048286793585</v>
      </c>
      <c r="H14">
        <v>1</v>
      </c>
      <c r="I14">
        <v>1</v>
      </c>
      <c r="J14">
        <f t="shared" si="3"/>
        <v>10.468868684287402</v>
      </c>
      <c r="K14">
        <f t="shared" si="4"/>
        <v>6.4511313157125949</v>
      </c>
      <c r="L14">
        <f t="shared" si="5"/>
        <v>16.919999999999998</v>
      </c>
      <c r="M14">
        <f t="shared" si="6"/>
        <v>6.4511313157125949</v>
      </c>
      <c r="N14">
        <f t="shared" si="7"/>
        <v>10.468868684287402</v>
      </c>
      <c r="O14">
        <v>0.81880000000000042</v>
      </c>
      <c r="P14">
        <f t="shared" si="8"/>
        <v>12.78562369844577</v>
      </c>
      <c r="Q14">
        <f>SUM($P$2:P14)</f>
        <v>693.12204912990546</v>
      </c>
    </row>
    <row r="15" spans="1:18" x14ac:dyDescent="0.25">
      <c r="A15" t="s">
        <v>66</v>
      </c>
      <c r="B15" s="2">
        <v>43299.625</v>
      </c>
      <c r="C15" s="2">
        <v>43303.182638888888</v>
      </c>
      <c r="D15">
        <v>19.170000000000002</v>
      </c>
      <c r="E15">
        <f t="shared" si="0"/>
        <v>11.530000000000001</v>
      </c>
      <c r="F15" s="3">
        <f t="shared" si="1"/>
        <v>85.383333333302289</v>
      </c>
      <c r="G15">
        <f t="shared" si="2"/>
        <v>0.61859597725047477</v>
      </c>
      <c r="H15">
        <v>1</v>
      </c>
      <c r="I15">
        <v>1</v>
      </c>
      <c r="J15">
        <f t="shared" si="3"/>
        <v>7.1234577140035453</v>
      </c>
      <c r="K15">
        <f t="shared" si="4"/>
        <v>4.4065422859964558</v>
      </c>
      <c r="L15">
        <f t="shared" si="5"/>
        <v>11.530000000000001</v>
      </c>
      <c r="M15">
        <f t="shared" si="6"/>
        <v>4.4065422859964558</v>
      </c>
      <c r="N15">
        <f t="shared" si="7"/>
        <v>7.1234577140035453</v>
      </c>
      <c r="O15">
        <v>0.76929999999999943</v>
      </c>
      <c r="P15">
        <f t="shared" si="8"/>
        <v>9.259661658655336</v>
      </c>
      <c r="Q15">
        <f>SUM($P$2:P15)</f>
        <v>702.38171078856078</v>
      </c>
    </row>
    <row r="16" spans="1:18" x14ac:dyDescent="0.25">
      <c r="A16" t="s">
        <v>67</v>
      </c>
      <c r="B16" s="2">
        <v>43299.625</v>
      </c>
      <c r="C16" s="2">
        <v>43303.205555555556</v>
      </c>
      <c r="D16">
        <v>14.36</v>
      </c>
      <c r="E16">
        <f t="shared" si="0"/>
        <v>6.72</v>
      </c>
      <c r="F16" s="3">
        <f t="shared" si="1"/>
        <v>85.933333333348855</v>
      </c>
      <c r="G16">
        <f t="shared" si="2"/>
        <v>0.62095676794688792</v>
      </c>
      <c r="H16">
        <v>1</v>
      </c>
      <c r="I16">
        <v>1</v>
      </c>
      <c r="J16">
        <f t="shared" si="3"/>
        <v>4.1456997082726552</v>
      </c>
      <c r="K16">
        <f t="shared" si="4"/>
        <v>2.5743002917273441</v>
      </c>
      <c r="L16">
        <f t="shared" si="5"/>
        <v>6.7199999999999989</v>
      </c>
      <c r="M16">
        <f t="shared" si="6"/>
        <v>2.5743002917273441</v>
      </c>
      <c r="N16">
        <f t="shared" si="7"/>
        <v>4.1456997082726552</v>
      </c>
      <c r="O16">
        <v>0.81850000000000023</v>
      </c>
      <c r="P16">
        <f t="shared" si="8"/>
        <v>5.064996589215216</v>
      </c>
      <c r="Q16">
        <f>SUM($P$2:P16)</f>
        <v>707.44670737777597</v>
      </c>
    </row>
    <row r="17" spans="1:14" x14ac:dyDescent="0.25">
      <c r="A17" t="s">
        <v>15</v>
      </c>
      <c r="B17" s="2">
        <v>43299.625</v>
      </c>
      <c r="C17" s="2">
        <v>43303.228472222225</v>
      </c>
      <c r="D17">
        <v>7.64</v>
      </c>
      <c r="E17">
        <f t="shared" si="0"/>
        <v>0</v>
      </c>
      <c r="F17" s="3">
        <f t="shared" si="1"/>
        <v>86.483333333395422</v>
      </c>
      <c r="G17">
        <f t="shared" si="2"/>
        <v>0.62330294596912905</v>
      </c>
      <c r="H17">
        <v>1</v>
      </c>
      <c r="I17">
        <v>1</v>
      </c>
      <c r="J17">
        <f t="shared" si="3"/>
        <v>0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</row>
    <row r="24" spans="1:14" x14ac:dyDescent="0.25">
      <c r="E24" t="s">
        <v>127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workbookViewId="0">
      <selection activeCell="B27" sqref="B27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22.42578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8.85546875" bestFit="1" customWidth="1"/>
    <col min="16" max="16" width="35.42578125" bestFit="1" customWidth="1"/>
    <col min="17" max="17" width="24.140625" bestFit="1" customWidth="1"/>
    <col min="18" max="18" width="22.140625" bestFit="1" customWidth="1"/>
  </cols>
  <sheetData>
    <row r="1" spans="1:18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106</v>
      </c>
      <c r="P1" t="s">
        <v>104</v>
      </c>
      <c r="Q1" t="s">
        <v>108</v>
      </c>
    </row>
    <row r="2" spans="1:18" x14ac:dyDescent="0.25">
      <c r="A2" t="s">
        <v>36</v>
      </c>
      <c r="B2" s="2">
        <v>43300.625</v>
      </c>
      <c r="C2" s="2">
        <v>43304.449305555558</v>
      </c>
      <c r="D2" s="1">
        <v>8.08</v>
      </c>
      <c r="E2">
        <f>D2-$D$17</f>
        <v>0.78000000000000025</v>
      </c>
      <c r="F2" s="3">
        <f t="shared" ref="F2:F17" si="0">(C2-B2)*24</f>
        <v>91.78333333338378</v>
      </c>
      <c r="G2">
        <f>1-EXP(-$R$3*F2)</f>
        <v>0.64518044252476181</v>
      </c>
      <c r="H2">
        <v>1</v>
      </c>
      <c r="I2">
        <v>1</v>
      </c>
      <c r="J2">
        <f>E2/((1+G2)*(H2/I2))</f>
        <v>0.47411212766605715</v>
      </c>
      <c r="K2">
        <f>N2*G2*H2</f>
        <v>0.3058878723339431</v>
      </c>
      <c r="L2">
        <f>M2+N2</f>
        <v>0.78000000000000025</v>
      </c>
      <c r="M2">
        <f>K2/H2</f>
        <v>0.3058878723339431</v>
      </c>
      <c r="N2">
        <f>J2/I2</f>
        <v>0.47411212766605715</v>
      </c>
      <c r="O2">
        <v>0.97879999999999967</v>
      </c>
      <c r="P2">
        <f>N2/O2</f>
        <v>0.48438100497145209</v>
      </c>
      <c r="Q2">
        <f>SUM($P$2:P2)</f>
        <v>0.48438100497145209</v>
      </c>
      <c r="R2" t="s">
        <v>14</v>
      </c>
    </row>
    <row r="3" spans="1:18" x14ac:dyDescent="0.25">
      <c r="A3" t="s">
        <v>37</v>
      </c>
      <c r="B3" s="2">
        <v>43300.625</v>
      </c>
      <c r="C3" s="2">
        <v>43304.472222222219</v>
      </c>
      <c r="D3" s="1">
        <v>7.33</v>
      </c>
      <c r="E3">
        <f t="shared" ref="E3:E17" si="1">D3-$D$17</f>
        <v>3.0000000000000249E-2</v>
      </c>
      <c r="F3" s="3">
        <f t="shared" si="0"/>
        <v>92.333333333255723</v>
      </c>
      <c r="G3">
        <f t="shared" ref="G3:G17" si="2">1-EXP(-$R$3*F3)</f>
        <v>0.64737668236483792</v>
      </c>
      <c r="H3">
        <v>1</v>
      </c>
      <c r="I3">
        <v>1</v>
      </c>
      <c r="J3">
        <f t="shared" ref="J3:J17" si="3">E3/((1+G3)*(H3/I3))</f>
        <v>1.8210771295448184E-2</v>
      </c>
      <c r="K3">
        <f t="shared" ref="K3:K17" si="4">N3*G3*H3</f>
        <v>1.1789228704552067E-2</v>
      </c>
      <c r="L3">
        <f t="shared" ref="L3:L17" si="5">M3+N3</f>
        <v>3.0000000000000249E-2</v>
      </c>
      <c r="M3">
        <f t="shared" ref="M3:M17" si="6">K3/H3</f>
        <v>1.1789228704552067E-2</v>
      </c>
      <c r="N3">
        <f t="shared" ref="N3:N17" si="7">J3/I3</f>
        <v>1.8210771295448184E-2</v>
      </c>
      <c r="O3">
        <v>1.0229000000000008</v>
      </c>
      <c r="P3">
        <f t="shared" ref="P3:P16" si="8">N3/O3</f>
        <v>1.7803080746356604E-2</v>
      </c>
      <c r="Q3">
        <f>SUM($P$2:P3)</f>
        <v>0.5021840857178087</v>
      </c>
      <c r="R3">
        <f>LN(2)/61.4</f>
        <v>1.1289042028663604E-2</v>
      </c>
    </row>
    <row r="4" spans="1:18" x14ac:dyDescent="0.25">
      <c r="A4" t="s">
        <v>38</v>
      </c>
      <c r="B4" s="2">
        <v>43300.625</v>
      </c>
      <c r="C4" s="2">
        <v>43304.495138888888</v>
      </c>
      <c r="D4" s="1">
        <v>6.55</v>
      </c>
      <c r="E4">
        <f t="shared" si="1"/>
        <v>-0.75</v>
      </c>
      <c r="F4" s="3">
        <f t="shared" si="0"/>
        <v>92.883333333302289</v>
      </c>
      <c r="G4">
        <f t="shared" si="2"/>
        <v>0.64955932805800642</v>
      </c>
      <c r="H4">
        <v>1</v>
      </c>
      <c r="I4">
        <v>1</v>
      </c>
      <c r="J4">
        <f t="shared" si="3"/>
        <v>-0.45466688420534723</v>
      </c>
      <c r="K4">
        <f t="shared" si="4"/>
        <v>-0.29533311579465277</v>
      </c>
      <c r="L4">
        <f t="shared" si="5"/>
        <v>-0.75</v>
      </c>
      <c r="M4">
        <f t="shared" si="6"/>
        <v>-0.29533311579465277</v>
      </c>
      <c r="N4">
        <f t="shared" si="7"/>
        <v>-0.45466688420534723</v>
      </c>
      <c r="O4">
        <v>1.0179999999999998</v>
      </c>
      <c r="P4">
        <f t="shared" si="8"/>
        <v>-0.44662758762804255</v>
      </c>
      <c r="Q4">
        <f>SUM($P$2:P4)</f>
        <v>5.5556498089766149E-2</v>
      </c>
    </row>
    <row r="5" spans="1:18" x14ac:dyDescent="0.25">
      <c r="A5" t="s">
        <v>39</v>
      </c>
      <c r="B5" s="2">
        <v>43300.625</v>
      </c>
      <c r="C5" s="2">
        <v>43304.518055555556</v>
      </c>
      <c r="D5" s="1">
        <v>7.47</v>
      </c>
      <c r="E5">
        <f t="shared" si="1"/>
        <v>0.16999999999999993</v>
      </c>
      <c r="F5" s="3">
        <f t="shared" si="0"/>
        <v>93.433333333348855</v>
      </c>
      <c r="G5">
        <f t="shared" si="2"/>
        <v>0.65172846374777005</v>
      </c>
      <c r="H5">
        <v>1</v>
      </c>
      <c r="I5">
        <v>1</v>
      </c>
      <c r="J5">
        <f t="shared" si="3"/>
        <v>0.10292248619017566</v>
      </c>
      <c r="K5">
        <f t="shared" si="4"/>
        <v>6.7077513809824255E-2</v>
      </c>
      <c r="L5">
        <f t="shared" si="5"/>
        <v>0.16999999999999993</v>
      </c>
      <c r="M5">
        <f t="shared" si="6"/>
        <v>6.7077513809824255E-2</v>
      </c>
      <c r="N5">
        <f t="shared" si="7"/>
        <v>0.10292248619017566</v>
      </c>
      <c r="O5">
        <v>0.86490000000000045</v>
      </c>
      <c r="P5">
        <f t="shared" si="8"/>
        <v>0.11899929031122165</v>
      </c>
      <c r="Q5">
        <f>SUM($P$2:P5)</f>
        <v>0.17455578840098779</v>
      </c>
    </row>
    <row r="6" spans="1:18" x14ac:dyDescent="0.25">
      <c r="A6" t="s">
        <v>40</v>
      </c>
      <c r="B6" s="2">
        <v>43300.625</v>
      </c>
      <c r="C6" s="2">
        <v>43304.540277777778</v>
      </c>
      <c r="D6" s="1">
        <v>23.98</v>
      </c>
      <c r="E6">
        <f t="shared" si="1"/>
        <v>16.68</v>
      </c>
      <c r="F6" s="3">
        <f t="shared" si="0"/>
        <v>93.966666666674428</v>
      </c>
      <c r="G6">
        <f t="shared" si="2"/>
        <v>0.65381904499524923</v>
      </c>
      <c r="H6">
        <v>1</v>
      </c>
      <c r="I6">
        <v>1</v>
      </c>
      <c r="J6">
        <f t="shared" si="3"/>
        <v>10.085746714839599</v>
      </c>
      <c r="K6">
        <f t="shared" si="4"/>
        <v>6.5942532851603994</v>
      </c>
      <c r="L6">
        <f t="shared" si="5"/>
        <v>16.68</v>
      </c>
      <c r="M6">
        <f t="shared" si="6"/>
        <v>6.5942532851603994</v>
      </c>
      <c r="N6">
        <f t="shared" si="7"/>
        <v>10.085746714839599</v>
      </c>
      <c r="O6">
        <v>0.81669999999999998</v>
      </c>
      <c r="P6">
        <f t="shared" si="8"/>
        <v>12.349389879808497</v>
      </c>
      <c r="Q6">
        <f>SUM($P$2:P6)</f>
        <v>12.523945668209484</v>
      </c>
    </row>
    <row r="7" spans="1:18" x14ac:dyDescent="0.25">
      <c r="A7" t="s">
        <v>41</v>
      </c>
      <c r="B7" s="2">
        <v>43300.625</v>
      </c>
      <c r="C7" s="2">
        <v>43304.563194444447</v>
      </c>
      <c r="D7" s="1">
        <v>105.87</v>
      </c>
      <c r="E7">
        <f t="shared" si="1"/>
        <v>98.570000000000007</v>
      </c>
      <c r="F7" s="3">
        <f t="shared" si="0"/>
        <v>94.516666666720994</v>
      </c>
      <c r="G7">
        <f t="shared" si="2"/>
        <v>0.65596181415630572</v>
      </c>
      <c r="H7">
        <v>1</v>
      </c>
      <c r="I7">
        <v>1</v>
      </c>
      <c r="J7">
        <f t="shared" si="3"/>
        <v>59.524319436206525</v>
      </c>
      <c r="K7">
        <f t="shared" si="4"/>
        <v>39.045680563793482</v>
      </c>
      <c r="L7">
        <f t="shared" si="5"/>
        <v>98.570000000000007</v>
      </c>
      <c r="M7">
        <f t="shared" si="6"/>
        <v>39.045680563793482</v>
      </c>
      <c r="N7">
        <f t="shared" si="7"/>
        <v>59.524319436206525</v>
      </c>
      <c r="O7">
        <v>0.81229999999999958</v>
      </c>
      <c r="P7">
        <f t="shared" si="8"/>
        <v>73.278738687931252</v>
      </c>
      <c r="Q7">
        <f>SUM($P$2:P7)</f>
        <v>85.80268435614073</v>
      </c>
    </row>
    <row r="8" spans="1:18" x14ac:dyDescent="0.25">
      <c r="A8" t="s">
        <v>42</v>
      </c>
      <c r="B8" s="2">
        <v>43300.625</v>
      </c>
      <c r="C8" s="2">
        <v>43304.586111111108</v>
      </c>
      <c r="D8" s="1">
        <v>187.21</v>
      </c>
      <c r="E8">
        <f t="shared" si="1"/>
        <v>179.91</v>
      </c>
      <c r="F8" s="3">
        <f t="shared" si="0"/>
        <v>95.066666666592937</v>
      </c>
      <c r="G8">
        <f t="shared" si="2"/>
        <v>0.65809132013854055</v>
      </c>
      <c r="H8">
        <v>1</v>
      </c>
      <c r="I8">
        <v>1</v>
      </c>
      <c r="J8">
        <f t="shared" si="3"/>
        <v>108.50427706537162</v>
      </c>
      <c r="K8">
        <f t="shared" si="4"/>
        <v>71.405722934628386</v>
      </c>
      <c r="L8">
        <f t="shared" si="5"/>
        <v>179.91000000000003</v>
      </c>
      <c r="M8">
        <f t="shared" si="6"/>
        <v>71.405722934628386</v>
      </c>
      <c r="N8">
        <f t="shared" si="7"/>
        <v>108.50427706537162</v>
      </c>
      <c r="O8">
        <v>0.8329999999999993</v>
      </c>
      <c r="P8">
        <f t="shared" si="8"/>
        <v>130.25723537259509</v>
      </c>
      <c r="Q8">
        <f>SUM($P$2:P8)</f>
        <v>216.05991972873582</v>
      </c>
    </row>
    <row r="9" spans="1:18" x14ac:dyDescent="0.25">
      <c r="A9" t="s">
        <v>43</v>
      </c>
      <c r="B9" s="2">
        <v>43300.625</v>
      </c>
      <c r="C9" s="2">
        <v>43304.609027777777</v>
      </c>
      <c r="D9" s="1">
        <v>171.21</v>
      </c>
      <c r="E9">
        <f t="shared" si="1"/>
        <v>163.91</v>
      </c>
      <c r="F9" s="3">
        <f t="shared" si="0"/>
        <v>95.616666666639503</v>
      </c>
      <c r="G9">
        <f t="shared" si="2"/>
        <v>0.66020764503889406</v>
      </c>
      <c r="H9">
        <v>1</v>
      </c>
      <c r="I9">
        <v>1</v>
      </c>
      <c r="J9">
        <f t="shared" si="3"/>
        <v>98.728614152454426</v>
      </c>
      <c r="K9">
        <f t="shared" si="4"/>
        <v>65.18138584754557</v>
      </c>
      <c r="L9">
        <f t="shared" si="5"/>
        <v>163.91</v>
      </c>
      <c r="M9">
        <f t="shared" si="6"/>
        <v>65.18138584754557</v>
      </c>
      <c r="N9">
        <f t="shared" si="7"/>
        <v>98.728614152454426</v>
      </c>
      <c r="O9">
        <v>0.77660000000000018</v>
      </c>
      <c r="P9">
        <f t="shared" si="8"/>
        <v>127.12929970699768</v>
      </c>
      <c r="Q9">
        <f>SUM($P$2:P9)</f>
        <v>343.18921943573349</v>
      </c>
    </row>
    <row r="10" spans="1:18" x14ac:dyDescent="0.25">
      <c r="A10" t="s">
        <v>44</v>
      </c>
      <c r="B10" s="2">
        <v>43300.625</v>
      </c>
      <c r="C10" s="2">
        <v>43304.631944444445</v>
      </c>
      <c r="D10" s="1">
        <v>173.56</v>
      </c>
      <c r="E10">
        <f t="shared" si="1"/>
        <v>166.26</v>
      </c>
      <c r="F10" s="3">
        <f t="shared" si="0"/>
        <v>96.166666666686069</v>
      </c>
      <c r="G10">
        <f t="shared" si="2"/>
        <v>0.66231087044412607</v>
      </c>
      <c r="H10">
        <v>1</v>
      </c>
      <c r="I10">
        <v>1</v>
      </c>
      <c r="J10">
        <f t="shared" si="3"/>
        <v>100.0173932301722</v>
      </c>
      <c r="K10">
        <f t="shared" si="4"/>
        <v>66.242606769827788</v>
      </c>
      <c r="L10">
        <f t="shared" si="5"/>
        <v>166.26</v>
      </c>
      <c r="M10">
        <f t="shared" si="6"/>
        <v>66.242606769827788</v>
      </c>
      <c r="N10">
        <f t="shared" si="7"/>
        <v>100.0173932301722</v>
      </c>
      <c r="O10">
        <v>0.82289999999999974</v>
      </c>
      <c r="P10">
        <f t="shared" si="8"/>
        <v>121.54258504091899</v>
      </c>
      <c r="Q10">
        <f>SUM($P$2:P10)</f>
        <v>464.73180447665248</v>
      </c>
    </row>
    <row r="11" spans="1:18" x14ac:dyDescent="0.25">
      <c r="A11" t="s">
        <v>45</v>
      </c>
      <c r="B11" s="2">
        <v>43300.625</v>
      </c>
      <c r="C11" s="2">
        <v>43304.654166666667</v>
      </c>
      <c r="D11" s="1">
        <v>158.86000000000001</v>
      </c>
      <c r="E11">
        <f t="shared" si="1"/>
        <v>151.56</v>
      </c>
      <c r="F11" s="3">
        <f t="shared" si="0"/>
        <v>96.700000000011642</v>
      </c>
      <c r="G11">
        <f t="shared" si="2"/>
        <v>0.66433792832351535</v>
      </c>
      <c r="H11">
        <v>1</v>
      </c>
      <c r="I11">
        <v>1</v>
      </c>
      <c r="J11">
        <f t="shared" si="3"/>
        <v>91.063237471651036</v>
      </c>
      <c r="K11">
        <f t="shared" si="4"/>
        <v>60.49676252834896</v>
      </c>
      <c r="L11">
        <f t="shared" si="5"/>
        <v>151.56</v>
      </c>
      <c r="M11">
        <f t="shared" si="6"/>
        <v>60.49676252834896</v>
      </c>
      <c r="N11">
        <f t="shared" si="7"/>
        <v>91.063237471651036</v>
      </c>
      <c r="O11">
        <v>0.79900000000000038</v>
      </c>
      <c r="P11">
        <f t="shared" si="8"/>
        <v>113.9715112285995</v>
      </c>
      <c r="Q11">
        <f>SUM($P$2:P11)</f>
        <v>578.70331570525195</v>
      </c>
    </row>
    <row r="12" spans="1:18" x14ac:dyDescent="0.25">
      <c r="A12" t="s">
        <v>46</v>
      </c>
      <c r="B12" s="2">
        <v>43300.625</v>
      </c>
      <c r="C12" s="2">
        <v>43304.677083333336</v>
      </c>
      <c r="D12" s="1">
        <v>97.2</v>
      </c>
      <c r="E12">
        <f t="shared" si="1"/>
        <v>89.9</v>
      </c>
      <c r="F12" s="3">
        <f t="shared" si="0"/>
        <v>97.250000000058208</v>
      </c>
      <c r="G12">
        <f t="shared" si="2"/>
        <v>0.66641558836034442</v>
      </c>
      <c r="H12">
        <v>1</v>
      </c>
      <c r="I12">
        <v>1</v>
      </c>
      <c r="J12">
        <f t="shared" si="3"/>
        <v>53.948127122632329</v>
      </c>
      <c r="K12">
        <f t="shared" si="4"/>
        <v>35.951872877367677</v>
      </c>
      <c r="L12">
        <f t="shared" si="5"/>
        <v>89.9</v>
      </c>
      <c r="M12">
        <f t="shared" si="6"/>
        <v>35.951872877367677</v>
      </c>
      <c r="N12">
        <f t="shared" si="7"/>
        <v>53.948127122632329</v>
      </c>
      <c r="O12">
        <v>0.80820000000000025</v>
      </c>
      <c r="P12">
        <f t="shared" si="8"/>
        <v>66.750961547429242</v>
      </c>
      <c r="Q12">
        <f>SUM($P$2:P12)</f>
        <v>645.45427725268121</v>
      </c>
    </row>
    <row r="13" spans="1:18" x14ac:dyDescent="0.25">
      <c r="A13" t="s">
        <v>47</v>
      </c>
      <c r="B13" s="2">
        <v>43300.625</v>
      </c>
      <c r="C13" s="2">
        <v>43304.7</v>
      </c>
      <c r="D13" s="1">
        <v>52.16</v>
      </c>
      <c r="E13">
        <f t="shared" si="1"/>
        <v>44.86</v>
      </c>
      <c r="F13" s="3">
        <f t="shared" si="0"/>
        <v>97.799999999930151</v>
      </c>
      <c r="G13">
        <f t="shared" si="2"/>
        <v>0.6684803882267456</v>
      </c>
      <c r="H13">
        <v>1</v>
      </c>
      <c r="I13">
        <v>1</v>
      </c>
      <c r="J13">
        <f t="shared" si="3"/>
        <v>26.886740962941154</v>
      </c>
      <c r="K13">
        <f t="shared" si="4"/>
        <v>17.973259037058845</v>
      </c>
      <c r="L13">
        <f t="shared" si="5"/>
        <v>44.86</v>
      </c>
      <c r="M13">
        <f t="shared" si="6"/>
        <v>17.973259037058845</v>
      </c>
      <c r="N13">
        <f t="shared" si="7"/>
        <v>26.886740962941154</v>
      </c>
      <c r="O13">
        <v>0.78570000000000029</v>
      </c>
      <c r="P13">
        <f t="shared" si="8"/>
        <v>34.220110682119312</v>
      </c>
      <c r="Q13">
        <f>SUM($P$2:P13)</f>
        <v>679.67438793480051</v>
      </c>
    </row>
    <row r="14" spans="1:18" x14ac:dyDescent="0.25">
      <c r="A14" t="s">
        <v>48</v>
      </c>
      <c r="B14" s="2">
        <v>43300.625</v>
      </c>
      <c r="C14" s="2">
        <v>43304.722916666666</v>
      </c>
      <c r="D14" s="1">
        <v>40.9</v>
      </c>
      <c r="E14">
        <f t="shared" si="1"/>
        <v>33.6</v>
      </c>
      <c r="F14" s="3">
        <f t="shared" si="0"/>
        <v>98.349999999976717</v>
      </c>
      <c r="G14">
        <f t="shared" si="2"/>
        <v>0.6705324075251019</v>
      </c>
      <c r="H14">
        <v>1</v>
      </c>
      <c r="I14">
        <v>1</v>
      </c>
      <c r="J14">
        <f t="shared" si="3"/>
        <v>20.113348204826803</v>
      </c>
      <c r="K14">
        <f t="shared" si="4"/>
        <v>13.486651795173202</v>
      </c>
      <c r="L14">
        <f t="shared" si="5"/>
        <v>33.600000000000009</v>
      </c>
      <c r="M14">
        <f t="shared" si="6"/>
        <v>13.486651795173202</v>
      </c>
      <c r="N14">
        <f t="shared" si="7"/>
        <v>20.113348204826803</v>
      </c>
      <c r="O14">
        <v>0.8393000000000006</v>
      </c>
      <c r="P14">
        <f t="shared" si="8"/>
        <v>23.96443250902751</v>
      </c>
      <c r="Q14">
        <f>SUM($P$2:P14)</f>
        <v>703.63882044382797</v>
      </c>
    </row>
    <row r="15" spans="1:18" x14ac:dyDescent="0.25">
      <c r="A15" t="s">
        <v>49</v>
      </c>
      <c r="B15" s="2">
        <v>43300.625</v>
      </c>
      <c r="C15" s="2">
        <v>43304.745138888888</v>
      </c>
      <c r="D15" s="1">
        <v>29.27</v>
      </c>
      <c r="E15">
        <f t="shared" si="1"/>
        <v>21.97</v>
      </c>
      <c r="F15" s="3">
        <f t="shared" si="0"/>
        <v>98.883333333302289</v>
      </c>
      <c r="G15">
        <f t="shared" si="2"/>
        <v>0.67251011370773206</v>
      </c>
      <c r="H15">
        <v>1</v>
      </c>
      <c r="I15">
        <v>1</v>
      </c>
      <c r="J15">
        <f t="shared" si="3"/>
        <v>13.135944482449458</v>
      </c>
      <c r="K15">
        <f t="shared" si="4"/>
        <v>8.8340555175505404</v>
      </c>
      <c r="L15">
        <f t="shared" si="5"/>
        <v>21.97</v>
      </c>
      <c r="M15">
        <f t="shared" si="6"/>
        <v>8.8340555175505404</v>
      </c>
      <c r="N15">
        <f t="shared" si="7"/>
        <v>13.135944482449458</v>
      </c>
      <c r="O15">
        <v>0.78149999999999942</v>
      </c>
      <c r="P15">
        <f t="shared" si="8"/>
        <v>16.808630175879038</v>
      </c>
      <c r="Q15">
        <f>SUM($P$2:P15)</f>
        <v>720.44745061970696</v>
      </c>
    </row>
    <row r="16" spans="1:18" x14ac:dyDescent="0.25">
      <c r="A16" t="s">
        <v>50</v>
      </c>
      <c r="B16" s="2">
        <v>43300.625</v>
      </c>
      <c r="C16" s="2">
        <v>43304.768055555556</v>
      </c>
      <c r="D16" s="1">
        <v>19.34</v>
      </c>
      <c r="E16">
        <f t="shared" si="1"/>
        <v>12.04</v>
      </c>
      <c r="F16" s="3">
        <f t="shared" si="0"/>
        <v>99.433333333348855</v>
      </c>
      <c r="G16">
        <f t="shared" si="2"/>
        <v>0.67453719006407109</v>
      </c>
      <c r="H16">
        <v>1</v>
      </c>
      <c r="I16">
        <v>1</v>
      </c>
      <c r="J16">
        <f t="shared" si="3"/>
        <v>7.1900463432163759</v>
      </c>
      <c r="K16">
        <f t="shared" si="4"/>
        <v>4.8499536567836241</v>
      </c>
      <c r="L16">
        <f t="shared" si="5"/>
        <v>12.04</v>
      </c>
      <c r="M16">
        <f t="shared" si="6"/>
        <v>4.8499536567836241</v>
      </c>
      <c r="N16">
        <f t="shared" si="7"/>
        <v>7.1900463432163759</v>
      </c>
      <c r="O16">
        <v>0.82379999999999942</v>
      </c>
      <c r="P16">
        <f t="shared" si="8"/>
        <v>8.7279028201218516</v>
      </c>
      <c r="Q16">
        <f>SUM($P$2:P16)</f>
        <v>729.17535343982877</v>
      </c>
    </row>
    <row r="17" spans="1:14" x14ac:dyDescent="0.25">
      <c r="A17" t="s">
        <v>15</v>
      </c>
      <c r="B17" s="2">
        <v>43300.625</v>
      </c>
      <c r="C17" s="2">
        <v>43304.790972222225</v>
      </c>
      <c r="D17" s="1">
        <v>7.3</v>
      </c>
      <c r="E17">
        <f t="shared" si="1"/>
        <v>0</v>
      </c>
      <c r="F17" s="3">
        <f t="shared" si="0"/>
        <v>99.983333333395422</v>
      </c>
      <c r="G17">
        <f t="shared" si="2"/>
        <v>0.6765517193503281</v>
      </c>
      <c r="H17">
        <v>1</v>
      </c>
      <c r="I17">
        <v>1</v>
      </c>
      <c r="J17">
        <f t="shared" si="3"/>
        <v>0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</row>
    <row r="26" spans="1:14" x14ac:dyDescent="0.25">
      <c r="B26" t="s">
        <v>126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workbookViewId="0">
      <selection activeCell="P29" sqref="P29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9" bestFit="1" customWidth="1"/>
    <col min="16" max="16" width="35.42578125" bestFit="1" customWidth="1"/>
    <col min="17" max="17" width="24.7109375" bestFit="1" customWidth="1"/>
    <col min="18" max="18" width="22.140625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51</v>
      </c>
      <c r="E1" t="s">
        <v>52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s="5" t="s">
        <v>110</v>
      </c>
      <c r="P1" s="6" t="s">
        <v>104</v>
      </c>
      <c r="Q1" s="6" t="s">
        <v>105</v>
      </c>
    </row>
    <row r="2" spans="1:18" x14ac:dyDescent="0.25">
      <c r="A2" t="s">
        <v>111</v>
      </c>
      <c r="B2" s="2">
        <v>43306.628472222219</v>
      </c>
      <c r="C2" s="2">
        <v>43306.76458333333</v>
      </c>
      <c r="D2" s="4">
        <v>8.08</v>
      </c>
      <c r="E2">
        <f>D2-$D$17</f>
        <v>-7.0000000000000284E-2</v>
      </c>
      <c r="F2" s="3">
        <f>(C2-B2)*24</f>
        <v>3.2666666666627862</v>
      </c>
      <c r="G2">
        <f>1-EXP(-$R$3*F2)</f>
        <v>3.620584303683394E-2</v>
      </c>
      <c r="H2">
        <v>1</v>
      </c>
      <c r="I2">
        <v>1</v>
      </c>
      <c r="J2">
        <f>E2/((1+G2)*(H2/I2))</f>
        <v>-6.7554145221618872E-2</v>
      </c>
      <c r="K2">
        <f>N2*G2*H2</f>
        <v>-2.4458547783814183E-3</v>
      </c>
      <c r="L2">
        <f>M2+N2</f>
        <v>-7.0000000000000284E-2</v>
      </c>
      <c r="M2">
        <f>K2/H2</f>
        <v>-2.4458547783814183E-3</v>
      </c>
      <c r="N2">
        <f>J2/I2</f>
        <v>-6.7554145221618872E-2</v>
      </c>
      <c r="O2">
        <v>1.0190000000000001</v>
      </c>
      <c r="P2">
        <f>N2/O2</f>
        <v>-6.6294548794522928E-2</v>
      </c>
      <c r="Q2">
        <f>SUM($P$2:P2)</f>
        <v>-6.6294548794522928E-2</v>
      </c>
      <c r="R2" t="s">
        <v>14</v>
      </c>
    </row>
    <row r="3" spans="1:18" x14ac:dyDescent="0.25">
      <c r="A3" t="s">
        <v>112</v>
      </c>
      <c r="B3" s="2">
        <v>43306.628472222219</v>
      </c>
      <c r="C3" s="2">
        <v>43306.786805555559</v>
      </c>
      <c r="D3" s="4">
        <v>7.06</v>
      </c>
      <c r="E3">
        <f t="shared" ref="E3:E17" si="0">D3-$D$17</f>
        <v>-1.0900000000000007</v>
      </c>
      <c r="F3" s="3">
        <f t="shared" ref="F3:F17" si="1">(C3-B3)*24</f>
        <v>3.8000000001629815</v>
      </c>
      <c r="G3">
        <f t="shared" ref="G3:G17" si="2">1-EXP(-$R$3*F3)</f>
        <v>4.1991242594079714E-2</v>
      </c>
      <c r="H3">
        <v>1</v>
      </c>
      <c r="I3">
        <v>1</v>
      </c>
      <c r="J3">
        <f t="shared" ref="J3:J17" si="3">E3/((1+G3)*(H3/I3))</f>
        <v>-1.0460740507630382</v>
      </c>
      <c r="K3">
        <f t="shared" ref="K3:K17" si="4">N3*G3*H3</f>
        <v>-4.3925949236962393E-2</v>
      </c>
      <c r="L3">
        <f t="shared" ref="L3:L17" si="5">M3+N3</f>
        <v>-1.0900000000000005</v>
      </c>
      <c r="M3">
        <f t="shared" ref="M3:M17" si="6">K3/H3</f>
        <v>-4.3925949236962393E-2</v>
      </c>
      <c r="N3">
        <f t="shared" ref="N3:N17" si="7">J3/I3</f>
        <v>-1.0460740507630382</v>
      </c>
      <c r="O3">
        <v>0.73390000000000022</v>
      </c>
      <c r="P3">
        <f t="shared" ref="P3:P16" si="8">N3/O3</f>
        <v>-1.4253631976604957</v>
      </c>
      <c r="Q3">
        <f>SUM($P$2:P3)</f>
        <v>-1.4916577464550187</v>
      </c>
      <c r="R3">
        <f>LN(2)/61.4</f>
        <v>1.1289042028663604E-2</v>
      </c>
    </row>
    <row r="4" spans="1:18" x14ac:dyDescent="0.25">
      <c r="A4" t="s">
        <v>113</v>
      </c>
      <c r="B4" s="2">
        <v>43306.628472164353</v>
      </c>
      <c r="C4" s="2">
        <v>43306.793055555558</v>
      </c>
      <c r="D4" s="4">
        <v>7.26</v>
      </c>
      <c r="E4">
        <f t="shared" si="0"/>
        <v>-0.89000000000000057</v>
      </c>
      <c r="F4" s="3">
        <f t="shared" si="1"/>
        <v>3.9500013889046386</v>
      </c>
      <c r="G4">
        <f t="shared" si="2"/>
        <v>4.361213500802319E-2</v>
      </c>
      <c r="H4">
        <v>1</v>
      </c>
      <c r="I4">
        <v>1</v>
      </c>
      <c r="J4">
        <f t="shared" si="3"/>
        <v>-0.8528072548650063</v>
      </c>
      <c r="K4">
        <f t="shared" si="4"/>
        <v>-3.7192745134994293E-2</v>
      </c>
      <c r="L4">
        <f t="shared" si="5"/>
        <v>-0.89000000000000057</v>
      </c>
      <c r="M4">
        <f t="shared" si="6"/>
        <v>-3.7192745134994293E-2</v>
      </c>
      <c r="N4">
        <f t="shared" si="7"/>
        <v>-0.8528072548650063</v>
      </c>
      <c r="O4">
        <v>0.66479999999999961</v>
      </c>
      <c r="P4">
        <f t="shared" si="8"/>
        <v>-1.282802729941346</v>
      </c>
      <c r="Q4">
        <f>SUM($P$2:P4)</f>
        <v>-2.7744604763963645</v>
      </c>
    </row>
    <row r="5" spans="1:18" x14ac:dyDescent="0.25">
      <c r="A5" t="s">
        <v>114</v>
      </c>
      <c r="B5" s="2">
        <v>43306.628472164353</v>
      </c>
      <c r="C5" s="2">
        <v>43306.832638888889</v>
      </c>
      <c r="D5" s="4">
        <v>7.4</v>
      </c>
      <c r="E5">
        <f t="shared" si="0"/>
        <v>-0.75</v>
      </c>
      <c r="F5" s="3">
        <f t="shared" si="1"/>
        <v>4.9000013888580725</v>
      </c>
      <c r="G5">
        <f t="shared" si="2"/>
        <v>5.3814198413827619E-2</v>
      </c>
      <c r="H5">
        <v>1</v>
      </c>
      <c r="I5">
        <v>1</v>
      </c>
      <c r="J5">
        <f t="shared" si="3"/>
        <v>-0.71170041277568619</v>
      </c>
      <c r="K5">
        <f t="shared" si="4"/>
        <v>-3.8299587224313793E-2</v>
      </c>
      <c r="L5">
        <f t="shared" si="5"/>
        <v>-0.75</v>
      </c>
      <c r="M5">
        <f t="shared" si="6"/>
        <v>-3.8299587224313793E-2</v>
      </c>
      <c r="N5">
        <f t="shared" si="7"/>
        <v>-0.71170041277568619</v>
      </c>
      <c r="O5">
        <v>0.93189999999999973</v>
      </c>
      <c r="P5">
        <f t="shared" si="8"/>
        <v>-0.76370899535968062</v>
      </c>
      <c r="Q5">
        <f>SUM($P$2:P5)</f>
        <v>-3.5381694717560452</v>
      </c>
    </row>
    <row r="6" spans="1:18" x14ac:dyDescent="0.25">
      <c r="A6" t="s">
        <v>115</v>
      </c>
      <c r="B6" s="2">
        <v>43306.628472164353</v>
      </c>
      <c r="C6" s="2">
        <v>43306.855555555558</v>
      </c>
      <c r="D6" s="4">
        <v>56.02</v>
      </c>
      <c r="E6">
        <f t="shared" si="0"/>
        <v>47.870000000000005</v>
      </c>
      <c r="F6" s="3">
        <f t="shared" si="1"/>
        <v>5.4500013889046386</v>
      </c>
      <c r="G6">
        <f t="shared" si="2"/>
        <v>5.9670839938895326E-2</v>
      </c>
      <c r="H6">
        <v>1</v>
      </c>
      <c r="I6">
        <v>1</v>
      </c>
      <c r="J6">
        <f t="shared" si="3"/>
        <v>45.1744052924589</v>
      </c>
      <c r="K6">
        <f t="shared" si="4"/>
        <v>2.6955947075411011</v>
      </c>
      <c r="L6">
        <f t="shared" si="5"/>
        <v>47.870000000000005</v>
      </c>
      <c r="M6">
        <f t="shared" si="6"/>
        <v>2.6955947075411011</v>
      </c>
      <c r="N6">
        <f t="shared" si="7"/>
        <v>45.1744052924589</v>
      </c>
      <c r="O6">
        <v>0.80379999999999985</v>
      </c>
      <c r="P6">
        <f t="shared" si="8"/>
        <v>56.201051620376845</v>
      </c>
      <c r="Q6">
        <f>SUM($P$2:P6)</f>
        <v>52.662882148620803</v>
      </c>
    </row>
    <row r="7" spans="1:18" x14ac:dyDescent="0.25">
      <c r="A7" t="s">
        <v>116</v>
      </c>
      <c r="B7" s="2">
        <v>43306.628472164353</v>
      </c>
      <c r="C7" s="2">
        <v>43306.87777777778</v>
      </c>
      <c r="D7" s="4">
        <v>174.15</v>
      </c>
      <c r="E7">
        <f t="shared" si="0"/>
        <v>166</v>
      </c>
      <c r="F7" s="3">
        <f t="shared" si="1"/>
        <v>5.9833347222302109</v>
      </c>
      <c r="G7">
        <f t="shared" si="2"/>
        <v>6.5315385369268619E-2</v>
      </c>
      <c r="H7">
        <v>1</v>
      </c>
      <c r="I7">
        <v>1</v>
      </c>
      <c r="J7">
        <f t="shared" si="3"/>
        <v>155.8223999012834</v>
      </c>
      <c r="K7">
        <f t="shared" si="4"/>
        <v>10.17760009871661</v>
      </c>
      <c r="L7">
        <f t="shared" si="5"/>
        <v>166</v>
      </c>
      <c r="M7">
        <f t="shared" si="6"/>
        <v>10.17760009871661</v>
      </c>
      <c r="N7">
        <f t="shared" si="7"/>
        <v>155.8223999012834</v>
      </c>
      <c r="O7">
        <v>0.81170000000000009</v>
      </c>
      <c r="P7">
        <f t="shared" si="8"/>
        <v>191.97043230415596</v>
      </c>
      <c r="Q7">
        <f>SUM($P$2:P7)</f>
        <v>244.63331445277677</v>
      </c>
    </row>
    <row r="8" spans="1:18" x14ac:dyDescent="0.25">
      <c r="A8" t="s">
        <v>117</v>
      </c>
      <c r="B8" s="2">
        <v>43306.628472164353</v>
      </c>
      <c r="C8" s="2">
        <v>43306.900694444441</v>
      </c>
      <c r="D8" s="4">
        <v>197.11</v>
      </c>
      <c r="E8">
        <f t="shared" si="0"/>
        <v>188.96</v>
      </c>
      <c r="F8" s="3">
        <f t="shared" si="1"/>
        <v>6.533334722102154</v>
      </c>
      <c r="G8">
        <f t="shared" si="2"/>
        <v>7.1100837566901443E-2</v>
      </c>
      <c r="H8">
        <v>1</v>
      </c>
      <c r="I8">
        <v>1</v>
      </c>
      <c r="J8">
        <f t="shared" si="3"/>
        <v>176.4166298564746</v>
      </c>
      <c r="K8">
        <f t="shared" si="4"/>
        <v>12.543370143525376</v>
      </c>
      <c r="L8">
        <f t="shared" si="5"/>
        <v>188.95999999999998</v>
      </c>
      <c r="M8">
        <f t="shared" si="6"/>
        <v>12.543370143525376</v>
      </c>
      <c r="N8">
        <f t="shared" si="7"/>
        <v>176.4166298564746</v>
      </c>
      <c r="O8">
        <v>0.80900000000000016</v>
      </c>
      <c r="P8">
        <f t="shared" si="8"/>
        <v>218.0675276347028</v>
      </c>
      <c r="Q8">
        <f>SUM($P$2:P8)</f>
        <v>462.7008420874796</v>
      </c>
    </row>
    <row r="9" spans="1:18" x14ac:dyDescent="0.25">
      <c r="A9" t="s">
        <v>118</v>
      </c>
      <c r="B9" s="2">
        <v>43306.628472164353</v>
      </c>
      <c r="C9" s="2">
        <v>43306.923611111109</v>
      </c>
      <c r="D9" s="4">
        <v>119.52</v>
      </c>
      <c r="E9">
        <f t="shared" si="0"/>
        <v>111.36999999999999</v>
      </c>
      <c r="F9" s="3">
        <f t="shared" si="1"/>
        <v>7.0833347221487202</v>
      </c>
      <c r="G9">
        <f t="shared" si="2"/>
        <v>7.6850479337245536E-2</v>
      </c>
      <c r="H9">
        <v>1</v>
      </c>
      <c r="I9">
        <v>1</v>
      </c>
      <c r="J9">
        <f t="shared" si="3"/>
        <v>103.42197188651795</v>
      </c>
      <c r="K9">
        <f t="shared" si="4"/>
        <v>7.948028113482037</v>
      </c>
      <c r="L9">
        <f t="shared" si="5"/>
        <v>111.36999999999999</v>
      </c>
      <c r="M9">
        <f t="shared" si="6"/>
        <v>7.948028113482037</v>
      </c>
      <c r="N9">
        <f t="shared" si="7"/>
        <v>103.42197188651795</v>
      </c>
      <c r="O9">
        <v>0.77430000000000021</v>
      </c>
      <c r="P9">
        <f t="shared" si="8"/>
        <v>133.56834803889697</v>
      </c>
      <c r="Q9">
        <f>SUM($P$2:P9)</f>
        <v>596.26919012637654</v>
      </c>
    </row>
    <row r="10" spans="1:18" x14ac:dyDescent="0.25">
      <c r="A10" t="s">
        <v>119</v>
      </c>
      <c r="B10" s="2">
        <v>43306.628472164353</v>
      </c>
      <c r="C10" s="2">
        <v>43306.946527777778</v>
      </c>
      <c r="D10" s="4">
        <v>75.03</v>
      </c>
      <c r="E10">
        <f t="shared" si="0"/>
        <v>66.88</v>
      </c>
      <c r="F10" s="3">
        <f t="shared" si="1"/>
        <v>7.6333347221952863</v>
      </c>
      <c r="G10">
        <f t="shared" si="2"/>
        <v>8.2564532335606233E-2</v>
      </c>
      <c r="H10">
        <v>1</v>
      </c>
      <c r="I10">
        <v>1</v>
      </c>
      <c r="J10">
        <f t="shared" si="3"/>
        <v>61.779227013569383</v>
      </c>
      <c r="K10">
        <f t="shared" si="4"/>
        <v>5.1007729864306075</v>
      </c>
      <c r="L10">
        <f t="shared" si="5"/>
        <v>66.88</v>
      </c>
      <c r="M10">
        <f t="shared" si="6"/>
        <v>5.1007729864306075</v>
      </c>
      <c r="N10">
        <f t="shared" si="7"/>
        <v>61.779227013569383</v>
      </c>
      <c r="O10">
        <v>0.80630000000000024</v>
      </c>
      <c r="P10">
        <f t="shared" si="8"/>
        <v>76.620646178307538</v>
      </c>
      <c r="Q10">
        <f>SUM($P$2:P10)</f>
        <v>672.88983630468408</v>
      </c>
    </row>
    <row r="11" spans="1:18" x14ac:dyDescent="0.25">
      <c r="A11" t="s">
        <v>120</v>
      </c>
      <c r="B11" s="2">
        <v>43306.628472164353</v>
      </c>
      <c r="C11" s="2">
        <v>43306.96875</v>
      </c>
      <c r="D11" s="4">
        <v>38.11</v>
      </c>
      <c r="E11">
        <f t="shared" si="0"/>
        <v>29.96</v>
      </c>
      <c r="F11" s="3">
        <f t="shared" si="1"/>
        <v>8.1666680555208586</v>
      </c>
      <c r="G11">
        <f t="shared" si="2"/>
        <v>8.8071653029737407E-2</v>
      </c>
      <c r="H11">
        <v>1</v>
      </c>
      <c r="I11">
        <v>1</v>
      </c>
      <c r="J11">
        <f t="shared" si="3"/>
        <v>27.534951321060824</v>
      </c>
      <c r="K11">
        <f t="shared" si="4"/>
        <v>2.4250486789391785</v>
      </c>
      <c r="L11">
        <f t="shared" si="5"/>
        <v>29.96</v>
      </c>
      <c r="M11">
        <f t="shared" si="6"/>
        <v>2.4250486789391785</v>
      </c>
      <c r="N11">
        <f t="shared" si="7"/>
        <v>27.534951321060824</v>
      </c>
      <c r="O11">
        <v>0.80239999999999956</v>
      </c>
      <c r="P11">
        <f t="shared" si="8"/>
        <v>34.315741925549403</v>
      </c>
      <c r="Q11">
        <f>SUM($P$2:P11)</f>
        <v>707.20557823023353</v>
      </c>
    </row>
    <row r="12" spans="1:18" x14ac:dyDescent="0.25">
      <c r="A12" t="s">
        <v>121</v>
      </c>
      <c r="B12" s="2">
        <v>43306.628472164353</v>
      </c>
      <c r="C12" s="2">
        <v>43306.991666666669</v>
      </c>
      <c r="D12" s="4">
        <v>20.02</v>
      </c>
      <c r="E12">
        <f t="shared" si="0"/>
        <v>11.87</v>
      </c>
      <c r="F12" s="3">
        <f t="shared" si="1"/>
        <v>8.7166680555674247</v>
      </c>
      <c r="G12">
        <f t="shared" si="2"/>
        <v>9.3716249911025562E-2</v>
      </c>
      <c r="H12">
        <v>1</v>
      </c>
      <c r="I12">
        <v>1</v>
      </c>
      <c r="J12">
        <f t="shared" si="3"/>
        <v>10.852906319134995</v>
      </c>
      <c r="K12">
        <f t="shared" si="4"/>
        <v>1.0170936808650037</v>
      </c>
      <c r="L12">
        <f t="shared" si="5"/>
        <v>11.87</v>
      </c>
      <c r="M12">
        <f t="shared" si="6"/>
        <v>1.0170936808650037</v>
      </c>
      <c r="N12">
        <f t="shared" si="7"/>
        <v>10.852906319134995</v>
      </c>
      <c r="O12">
        <v>0.79570000000000007</v>
      </c>
      <c r="P12">
        <f t="shared" si="8"/>
        <v>13.639444915338688</v>
      </c>
      <c r="Q12">
        <f>SUM($P$2:P12)</f>
        <v>720.84502314557221</v>
      </c>
    </row>
    <row r="13" spans="1:18" x14ac:dyDescent="0.25">
      <c r="A13" t="s">
        <v>122</v>
      </c>
      <c r="B13" s="2">
        <v>43306.628472164353</v>
      </c>
      <c r="C13" s="2">
        <v>43307.01458333333</v>
      </c>
      <c r="D13" s="4">
        <v>13.3</v>
      </c>
      <c r="E13">
        <f t="shared" si="0"/>
        <v>5.15</v>
      </c>
      <c r="F13" s="3">
        <f t="shared" si="1"/>
        <v>9.2666680554393679</v>
      </c>
      <c r="G13">
        <f t="shared" si="2"/>
        <v>9.9325908218820258E-2</v>
      </c>
      <c r="H13">
        <v>1</v>
      </c>
      <c r="I13">
        <v>1</v>
      </c>
      <c r="J13">
        <f t="shared" si="3"/>
        <v>4.684689009416938</v>
      </c>
      <c r="K13">
        <f t="shared" si="4"/>
        <v>0.4653109905830628</v>
      </c>
      <c r="L13">
        <f t="shared" si="5"/>
        <v>5.15</v>
      </c>
      <c r="M13">
        <f t="shared" si="6"/>
        <v>0.4653109905830628</v>
      </c>
      <c r="N13">
        <f t="shared" si="7"/>
        <v>4.684689009416938</v>
      </c>
      <c r="O13">
        <v>0.82560000000000056</v>
      </c>
      <c r="P13">
        <f t="shared" si="8"/>
        <v>5.6742841683829148</v>
      </c>
      <c r="Q13">
        <f>SUM($P$2:P13)</f>
        <v>726.5193073139551</v>
      </c>
    </row>
    <row r="14" spans="1:18" x14ac:dyDescent="0.25">
      <c r="A14" t="s">
        <v>123</v>
      </c>
      <c r="B14" s="2">
        <v>43306.628472164353</v>
      </c>
      <c r="C14" s="2">
        <v>43307.03749988426</v>
      </c>
      <c r="D14" s="4">
        <v>10.5</v>
      </c>
      <c r="E14">
        <f t="shared" si="0"/>
        <v>2.3499999999999996</v>
      </c>
      <c r="F14" s="3">
        <f t="shared" si="1"/>
        <v>9.8166652777581476</v>
      </c>
      <c r="G14">
        <f t="shared" si="2"/>
        <v>0.10490081614884572</v>
      </c>
      <c r="H14">
        <v>1</v>
      </c>
      <c r="I14">
        <v>1</v>
      </c>
      <c r="J14">
        <f t="shared" si="3"/>
        <v>2.126887740196421</v>
      </c>
      <c r="K14">
        <f t="shared" si="4"/>
        <v>0.22311225980357871</v>
      </c>
      <c r="L14">
        <f t="shared" si="5"/>
        <v>2.3499999999999996</v>
      </c>
      <c r="M14">
        <f t="shared" si="6"/>
        <v>0.22311225980357871</v>
      </c>
      <c r="N14">
        <f t="shared" si="7"/>
        <v>2.126887740196421</v>
      </c>
      <c r="O14">
        <v>0.80049999999999955</v>
      </c>
      <c r="P14">
        <f t="shared" si="8"/>
        <v>2.6569490820692345</v>
      </c>
      <c r="Q14">
        <f>SUM($P$2:P14)</f>
        <v>729.17625639602431</v>
      </c>
    </row>
    <row r="15" spans="1:18" x14ac:dyDescent="0.25">
      <c r="A15" t="s">
        <v>124</v>
      </c>
      <c r="B15" s="2">
        <v>43306.628472164353</v>
      </c>
      <c r="C15" s="2">
        <v>43307.060416493056</v>
      </c>
      <c r="D15" s="4">
        <v>8.9</v>
      </c>
      <c r="E15">
        <f t="shared" si="0"/>
        <v>0.75</v>
      </c>
      <c r="F15" s="3">
        <f t="shared" si="1"/>
        <v>10.366663888853509</v>
      </c>
      <c r="G15">
        <f t="shared" si="2"/>
        <v>0.11044123098365211</v>
      </c>
      <c r="H15">
        <v>1</v>
      </c>
      <c r="I15">
        <v>1</v>
      </c>
      <c r="J15">
        <f t="shared" si="3"/>
        <v>0.67540719767369806</v>
      </c>
      <c r="K15">
        <f t="shared" si="4"/>
        <v>7.4592802326302068E-2</v>
      </c>
      <c r="L15">
        <f t="shared" si="5"/>
        <v>0.75000000000000011</v>
      </c>
      <c r="M15">
        <f t="shared" si="6"/>
        <v>7.4592802326302068E-2</v>
      </c>
      <c r="N15">
        <f t="shared" si="7"/>
        <v>0.67540719767369806</v>
      </c>
      <c r="O15">
        <v>0.79889999999999972</v>
      </c>
      <c r="P15">
        <f t="shared" si="8"/>
        <v>0.84542145158805648</v>
      </c>
      <c r="Q15">
        <f>SUM($P$2:P15)</f>
        <v>730.02167784761241</v>
      </c>
    </row>
    <row r="16" spans="1:18" x14ac:dyDescent="0.25">
      <c r="A16" t="s">
        <v>125</v>
      </c>
      <c r="B16" s="2">
        <v>43306.628472164353</v>
      </c>
      <c r="C16" s="2">
        <v>43307.082638888889</v>
      </c>
      <c r="D16" s="4">
        <v>9.7200000000000006</v>
      </c>
      <c r="E16">
        <f t="shared" si="0"/>
        <v>1.5700000000000003</v>
      </c>
      <c r="F16" s="3">
        <f t="shared" si="1"/>
        <v>10.900001388858072</v>
      </c>
      <c r="G16">
        <f t="shared" si="2"/>
        <v>0.11578105687428764</v>
      </c>
      <c r="H16">
        <v>1</v>
      </c>
      <c r="I16">
        <v>1</v>
      </c>
      <c r="J16">
        <f t="shared" si="3"/>
        <v>1.4070860858653997</v>
      </c>
      <c r="K16">
        <f t="shared" si="4"/>
        <v>0.16291391413460063</v>
      </c>
      <c r="L16">
        <f t="shared" si="5"/>
        <v>1.5700000000000003</v>
      </c>
      <c r="M16">
        <f t="shared" si="6"/>
        <v>0.16291391413460063</v>
      </c>
      <c r="N16">
        <f t="shared" si="7"/>
        <v>1.4070860858653997</v>
      </c>
      <c r="O16">
        <v>0.79280000000000062</v>
      </c>
      <c r="P16">
        <f t="shared" si="8"/>
        <v>1.7748310871157904</v>
      </c>
      <c r="Q16">
        <f>SUM($P$2:P16)</f>
        <v>731.79650893472819</v>
      </c>
    </row>
    <row r="17" spans="1:14" x14ac:dyDescent="0.25">
      <c r="A17" t="s">
        <v>15</v>
      </c>
      <c r="B17" s="2">
        <v>43306.628472164353</v>
      </c>
      <c r="C17" s="2">
        <v>43307.105555555558</v>
      </c>
      <c r="D17" s="4">
        <v>8.15</v>
      </c>
      <c r="E17">
        <f t="shared" si="0"/>
        <v>0</v>
      </c>
      <c r="F17" s="3">
        <f t="shared" si="1"/>
        <v>11.450001388904639</v>
      </c>
      <c r="G17">
        <f t="shared" si="2"/>
        <v>0.12125413982573363</v>
      </c>
      <c r="H17">
        <v>1</v>
      </c>
      <c r="I17">
        <v>1</v>
      </c>
      <c r="J17">
        <f t="shared" si="3"/>
        <v>0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</row>
    <row r="27" spans="1:14" x14ac:dyDescent="0.25">
      <c r="E27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9"/>
  <sheetViews>
    <sheetView tabSelected="1" topLeftCell="V1" workbookViewId="0">
      <selection activeCell="AF26" sqref="AF26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22.42578125" bestFit="1" customWidth="1"/>
    <col min="5" max="5" width="31.5703125" bestFit="1" customWidth="1"/>
    <col min="6" max="6" width="31.5703125" customWidth="1"/>
    <col min="7" max="7" width="17.7109375" bestFit="1" customWidth="1"/>
    <col min="8" max="8" width="17.7109375" customWidth="1"/>
    <col min="9" max="9" width="18.5703125" bestFit="1" customWidth="1"/>
    <col min="10" max="10" width="19" bestFit="1" customWidth="1"/>
    <col min="11" max="12" width="12.140625" bestFit="1" customWidth="1"/>
    <col min="13" max="15" width="12" bestFit="1" customWidth="1"/>
    <col min="16" max="16" width="16" bestFit="1" customWidth="1"/>
    <col min="17" max="17" width="35.42578125" bestFit="1" customWidth="1"/>
    <col min="18" max="18" width="24.7109375" bestFit="1" customWidth="1"/>
    <col min="19" max="19" width="12" customWidth="1"/>
    <col min="20" max="20" width="20" bestFit="1" customWidth="1"/>
    <col min="21" max="21" width="10.5703125" bestFit="1" customWidth="1"/>
    <col min="22" max="22" width="15.42578125" bestFit="1" customWidth="1"/>
    <col min="23" max="23" width="29.28515625" bestFit="1" customWidth="1"/>
    <col min="24" max="24" width="28" bestFit="1" customWidth="1"/>
    <col min="25" max="27" width="15.42578125" customWidth="1"/>
    <col min="28" max="28" width="28.85546875" bestFit="1" customWidth="1"/>
    <col min="29" max="30" width="15.42578125" customWidth="1"/>
    <col min="31" max="31" width="26.28515625" bestFit="1" customWidth="1"/>
    <col min="32" max="32" width="15.42578125" customWidth="1"/>
    <col min="33" max="33" width="24.140625" customWidth="1"/>
    <col min="34" max="34" width="22.140625" bestFit="1" customWidth="1"/>
  </cols>
  <sheetData>
    <row r="1" spans="1:34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t="s">
        <v>135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103</v>
      </c>
      <c r="Q1" t="s">
        <v>104</v>
      </c>
      <c r="R1" t="s">
        <v>105</v>
      </c>
      <c r="S1" t="s">
        <v>130</v>
      </c>
      <c r="T1" t="s">
        <v>131</v>
      </c>
      <c r="U1" t="s">
        <v>132</v>
      </c>
      <c r="V1" t="s">
        <v>133</v>
      </c>
      <c r="W1" t="s">
        <v>136</v>
      </c>
      <c r="X1" s="9" t="s">
        <v>137</v>
      </c>
      <c r="Y1" s="9" t="s">
        <v>138</v>
      </c>
      <c r="Z1" s="10" t="s">
        <v>139</v>
      </c>
      <c r="AA1" s="10" t="s">
        <v>140</v>
      </c>
      <c r="AB1" s="10" t="s">
        <v>141</v>
      </c>
      <c r="AC1" s="10" t="s">
        <v>142</v>
      </c>
      <c r="AD1" s="10" t="s">
        <v>143</v>
      </c>
      <c r="AE1" s="10" t="s">
        <v>144</v>
      </c>
      <c r="AF1" s="10" t="s">
        <v>145</v>
      </c>
    </row>
    <row r="2" spans="1:34" x14ac:dyDescent="0.25">
      <c r="A2" t="s">
        <v>16</v>
      </c>
      <c r="B2" s="2">
        <v>43305.489583333336</v>
      </c>
      <c r="C2" s="2">
        <v>43305.615277777775</v>
      </c>
      <c r="D2" s="1">
        <v>9.92</v>
      </c>
      <c r="E2">
        <f t="shared" ref="E2:E22" si="0">D2-$D$22</f>
        <v>3.0999999999999996</v>
      </c>
      <c r="F2">
        <f>(D2/100)*X2</f>
        <v>0.58131200000000005</v>
      </c>
      <c r="G2" s="3">
        <f t="shared" ref="G2:G21" si="1">(C2-B2)*24</f>
        <v>3.0166666665463708</v>
      </c>
      <c r="H2">
        <f>1-EXP(-$AH$3*G2)</f>
        <v>3.3481922851185675E-2</v>
      </c>
      <c r="I2">
        <v>1</v>
      </c>
      <c r="J2">
        <v>1</v>
      </c>
      <c r="K2">
        <f>E2/((1+H2)*(I2/J2))</f>
        <v>2.9995686731004176</v>
      </c>
      <c r="L2">
        <f>O2*H2*I2</f>
        <v>0.10043132689958156</v>
      </c>
      <c r="M2">
        <f>N2+O2</f>
        <v>3.0999999999999992</v>
      </c>
      <c r="N2">
        <f>L2/I2</f>
        <v>0.10043132689958156</v>
      </c>
      <c r="O2">
        <f>K2/J2</f>
        <v>2.9995686731004176</v>
      </c>
      <c r="P2">
        <v>1.0273000000000003</v>
      </c>
      <c r="Q2">
        <f>O2/P2</f>
        <v>2.9198565882414256</v>
      </c>
      <c r="R2">
        <f>SUM($Q$2:Q2)</f>
        <v>2.9198565882414256</v>
      </c>
      <c r="S2">
        <f>O2/60</f>
        <v>4.9992811218340295E-2</v>
      </c>
      <c r="T2">
        <f>(C2-$AH$6)*24</f>
        <v>122.76666666660458</v>
      </c>
      <c r="U2" s="7">
        <f>EXP(-$AH$9*T2)</f>
        <v>0.99966276232172058</v>
      </c>
      <c r="V2">
        <f>S2/U2</f>
        <v>5.0009676365489301E-2</v>
      </c>
      <c r="W2">
        <f>F2</f>
        <v>0.58131200000000005</v>
      </c>
      <c r="X2" s="9">
        <v>5.86</v>
      </c>
      <c r="Y2" s="9">
        <f>SQRT((W2^2)+($W$22^2))</f>
        <v>0.75525850383825543</v>
      </c>
      <c r="Z2" s="9">
        <f>Y2/(1+H2)</f>
        <v>0.7307902413567493</v>
      </c>
      <c r="AA2" s="9">
        <f>Z2/J2</f>
        <v>0.7307902413567493</v>
      </c>
      <c r="AB2" s="9">
        <f>AA2/O2</f>
        <v>0.24363177543169534</v>
      </c>
      <c r="AC2" s="9">
        <f>AA2^2</f>
        <v>0.53405437686225588</v>
      </c>
      <c r="AD2" s="9">
        <f>AA2/60</f>
        <v>1.2179837355945822E-2</v>
      </c>
      <c r="AE2" s="9">
        <f>AD2/U2</f>
        <v>1.2183946241688651E-2</v>
      </c>
      <c r="AF2" s="9">
        <f>AE2^2</f>
        <v>1.48448546020359E-4</v>
      </c>
      <c r="AH2" t="s">
        <v>14</v>
      </c>
    </row>
    <row r="3" spans="1:34" x14ac:dyDescent="0.25">
      <c r="A3" t="s">
        <v>17</v>
      </c>
      <c r="B3" s="2">
        <v>43305.489583333336</v>
      </c>
      <c r="C3" s="2">
        <v>43305.637499999997</v>
      </c>
      <c r="D3" s="1">
        <v>9.89</v>
      </c>
      <c r="E3">
        <f t="shared" si="0"/>
        <v>3.0700000000000003</v>
      </c>
      <c r="F3">
        <f t="shared" ref="F3:F21" si="2">(D3/100)*X3</f>
        <v>0.58054300000000003</v>
      </c>
      <c r="G3" s="3">
        <f t="shared" si="1"/>
        <v>3.5499999998719431</v>
      </c>
      <c r="H3">
        <f t="shared" ref="H3:H21" si="3">1-EXP(-$AH$3*G3)</f>
        <v>3.928367337372507E-2</v>
      </c>
      <c r="I3">
        <v>1</v>
      </c>
      <c r="J3">
        <v>1</v>
      </c>
      <c r="K3">
        <f t="shared" ref="K3:K22" si="4">E3/((1+H3)*(I3/J3))</f>
        <v>2.9539576909104706</v>
      </c>
      <c r="L3">
        <f t="shared" ref="L3:L22" si="5">O3*H3*I3</f>
        <v>0.11604230908953005</v>
      </c>
      <c r="M3">
        <f t="shared" ref="M3:M22" si="6">N3+O3</f>
        <v>3.0700000000000007</v>
      </c>
      <c r="N3">
        <f t="shared" ref="N3:N22" si="7">L3/I3</f>
        <v>0.11604230908953005</v>
      </c>
      <c r="O3">
        <f t="shared" ref="O3:O21" si="8">K3/J3</f>
        <v>2.9539576909104706</v>
      </c>
      <c r="P3">
        <v>1.0228999999999999</v>
      </c>
      <c r="Q3">
        <f t="shared" ref="Q3:Q21" si="9">O3/P3</f>
        <v>2.8878264648650607</v>
      </c>
      <c r="R3">
        <f>SUM($Q$2:Q3)</f>
        <v>5.8076830531064862</v>
      </c>
      <c r="S3">
        <f t="shared" ref="S3:S21" si="10">O3/60</f>
        <v>4.9232628181841175E-2</v>
      </c>
      <c r="T3">
        <f t="shared" ref="T3:T21" si="11">(C3-$AH$6)*24</f>
        <v>123.29999999993015</v>
      </c>
      <c r="U3" s="7">
        <f t="shared" ref="U3:U21" si="12">EXP(-$AH$9*T3)</f>
        <v>0.99966129751342203</v>
      </c>
      <c r="V3">
        <f t="shared" ref="V3:V21" si="13">S3/U3</f>
        <v>4.9249309045277058E-2</v>
      </c>
      <c r="W3">
        <f t="shared" ref="W3:W22" si="14">F3</f>
        <v>0.58054300000000003</v>
      </c>
      <c r="X3" s="9">
        <v>5.87</v>
      </c>
      <c r="Y3" s="9">
        <f t="shared" ref="Y3:Y22" si="15">SQRT((W3^2)+($W$22^2))</f>
        <v>0.75466677489140865</v>
      </c>
      <c r="Z3" s="9">
        <f t="shared" ref="Z3:Z22" si="16">Y3/(1+H3)</f>
        <v>0.72614127809937368</v>
      </c>
      <c r="AA3" s="9">
        <f t="shared" ref="AA3:AA22" si="17">Z3/J3</f>
        <v>0.72614127809937368</v>
      </c>
      <c r="AB3" s="9">
        <f t="shared" ref="AB3:AB21" si="18">AA3/O3</f>
        <v>0.24581979638156631</v>
      </c>
      <c r="AC3" s="9">
        <f t="shared" ref="AC3:AC22" si="19">AA3^2</f>
        <v>0.52728115575979195</v>
      </c>
      <c r="AD3" s="9">
        <f t="shared" ref="AD3:AD22" si="20">AA3/60</f>
        <v>1.2102354634989562E-2</v>
      </c>
      <c r="AE3" s="9">
        <f t="shared" ref="AE3:AE22" si="21">AD3/U3</f>
        <v>1.2106455121442839E-2</v>
      </c>
      <c r="AF3" s="9">
        <f t="shared" ref="AF3:AF22" si="22">AE3^2</f>
        <v>1.4656625560750954E-4</v>
      </c>
      <c r="AH3">
        <f>LN(2)/61.4</f>
        <v>1.1289042028663604E-2</v>
      </c>
    </row>
    <row r="4" spans="1:34" x14ac:dyDescent="0.25">
      <c r="A4" t="s">
        <v>18</v>
      </c>
      <c r="B4" s="2">
        <v>43305.489583333336</v>
      </c>
      <c r="C4" s="2">
        <v>43305.660416666666</v>
      </c>
      <c r="D4" s="1">
        <v>8.15</v>
      </c>
      <c r="E4">
        <f t="shared" si="0"/>
        <v>1.33</v>
      </c>
      <c r="F4">
        <f t="shared" si="2"/>
        <v>0.52730500000000002</v>
      </c>
      <c r="G4" s="3">
        <f t="shared" si="1"/>
        <v>4.0999999999185093</v>
      </c>
      <c r="H4">
        <f t="shared" si="3"/>
        <v>4.5230255031257549E-2</v>
      </c>
      <c r="I4">
        <v>1</v>
      </c>
      <c r="J4">
        <v>1</v>
      </c>
      <c r="K4">
        <f t="shared" si="4"/>
        <v>1.2724469021040981</v>
      </c>
      <c r="L4">
        <f t="shared" si="5"/>
        <v>5.7553097895901961E-2</v>
      </c>
      <c r="M4">
        <f t="shared" si="6"/>
        <v>1.33</v>
      </c>
      <c r="N4">
        <f t="shared" si="7"/>
        <v>5.7553097895901961E-2</v>
      </c>
      <c r="O4">
        <f t="shared" si="8"/>
        <v>1.2724469021040981</v>
      </c>
      <c r="P4">
        <v>0.99340000000000028</v>
      </c>
      <c r="Q4">
        <f t="shared" si="9"/>
        <v>1.2809008476989105</v>
      </c>
      <c r="R4">
        <f>SUM($Q$2:Q4)</f>
        <v>7.0885839008053964</v>
      </c>
      <c r="S4">
        <f t="shared" si="10"/>
        <v>2.1207448368401636E-2</v>
      </c>
      <c r="T4">
        <f t="shared" si="11"/>
        <v>123.84999999997672</v>
      </c>
      <c r="U4" s="7">
        <f t="shared" si="12"/>
        <v>0.9996597869321121</v>
      </c>
      <c r="V4">
        <f t="shared" si="13"/>
        <v>2.1214665874963175E-2</v>
      </c>
      <c r="W4">
        <f t="shared" si="14"/>
        <v>0.52730500000000002</v>
      </c>
      <c r="X4" s="9">
        <v>6.47</v>
      </c>
      <c r="Y4" s="9">
        <f t="shared" si="15"/>
        <v>0.71452244842342083</v>
      </c>
      <c r="Z4" s="9">
        <f t="shared" si="16"/>
        <v>0.68360291427083986</v>
      </c>
      <c r="AA4" s="9">
        <f t="shared" si="17"/>
        <v>0.68360291427083986</v>
      </c>
      <c r="AB4" s="9">
        <f t="shared" si="18"/>
        <v>0.53723492362663217</v>
      </c>
      <c r="AC4" s="9">
        <f t="shared" si="19"/>
        <v>0.46731294439958521</v>
      </c>
      <c r="AD4" s="9">
        <f t="shared" si="20"/>
        <v>1.1393381904513998E-2</v>
      </c>
      <c r="AE4" s="9">
        <f t="shared" si="21"/>
        <v>1.1397259401100359E-2</v>
      </c>
      <c r="AF4" s="9">
        <f t="shared" si="22"/>
        <v>1.2989752185597051E-4</v>
      </c>
    </row>
    <row r="5" spans="1:34" x14ac:dyDescent="0.25">
      <c r="A5" t="s">
        <v>19</v>
      </c>
      <c r="B5" s="2">
        <v>43305.489583333336</v>
      </c>
      <c r="C5" s="2">
        <v>43305.683333275461</v>
      </c>
      <c r="D5" s="1">
        <v>8.2200000000000006</v>
      </c>
      <c r="E5">
        <f t="shared" si="0"/>
        <v>1.4000000000000004</v>
      </c>
      <c r="F5">
        <f t="shared" si="2"/>
        <v>0.52936800000000006</v>
      </c>
      <c r="G5" s="3">
        <f t="shared" si="1"/>
        <v>4.6499986110138707</v>
      </c>
      <c r="H5">
        <f t="shared" si="3"/>
        <v>5.1140014032589387E-2</v>
      </c>
      <c r="I5">
        <v>1</v>
      </c>
      <c r="J5">
        <v>1</v>
      </c>
      <c r="K5">
        <f t="shared" si="4"/>
        <v>1.3318872665012969</v>
      </c>
      <c r="L5">
        <f t="shared" si="5"/>
        <v>6.8112733498703448E-2</v>
      </c>
      <c r="M5">
        <f t="shared" si="6"/>
        <v>1.4000000000000004</v>
      </c>
      <c r="N5">
        <f t="shared" si="7"/>
        <v>6.8112733498703448E-2</v>
      </c>
      <c r="O5">
        <f t="shared" si="8"/>
        <v>1.3318872665012969</v>
      </c>
      <c r="P5">
        <v>0.85529999999999973</v>
      </c>
      <c r="Q5">
        <f t="shared" si="9"/>
        <v>1.5572164930448933</v>
      </c>
      <c r="R5">
        <f>SUM($Q$2:Q5)</f>
        <v>8.6458003938502905</v>
      </c>
      <c r="S5">
        <f t="shared" si="10"/>
        <v>2.2198121108354948E-2</v>
      </c>
      <c r="T5">
        <f t="shared" si="11"/>
        <v>124.39999861107208</v>
      </c>
      <c r="U5" s="7">
        <f t="shared" si="12"/>
        <v>0.99965827635689952</v>
      </c>
      <c r="V5">
        <f t="shared" si="13"/>
        <v>2.2205709324242859E-2</v>
      </c>
      <c r="W5">
        <f t="shared" si="14"/>
        <v>0.52936800000000006</v>
      </c>
      <c r="X5" s="9">
        <v>6.44</v>
      </c>
      <c r="Y5" s="9">
        <f t="shared" si="15"/>
        <v>0.71604625946931666</v>
      </c>
      <c r="Z5" s="9">
        <f t="shared" si="16"/>
        <v>0.6812092108664759</v>
      </c>
      <c r="AA5" s="9">
        <f t="shared" si="17"/>
        <v>0.6812092108664759</v>
      </c>
      <c r="AB5" s="9">
        <f t="shared" si="18"/>
        <v>0.51146161390665468</v>
      </c>
      <c r="AC5" s="9">
        <f t="shared" si="19"/>
        <v>0.46404598896932681</v>
      </c>
      <c r="AD5" s="9">
        <f t="shared" si="20"/>
        <v>1.1353486847774598E-2</v>
      </c>
      <c r="AE5" s="9">
        <f t="shared" si="21"/>
        <v>1.1357367928919301E-2</v>
      </c>
      <c r="AF5" s="9">
        <f t="shared" si="22"/>
        <v>1.2898980627284469E-4</v>
      </c>
    </row>
    <row r="6" spans="1:34" x14ac:dyDescent="0.25">
      <c r="A6" t="s">
        <v>20</v>
      </c>
      <c r="B6" s="2">
        <v>43305.489583333336</v>
      </c>
      <c r="C6" s="2">
        <v>43305.70624994213</v>
      </c>
      <c r="D6" s="1">
        <v>36.78</v>
      </c>
      <c r="E6">
        <f t="shared" si="0"/>
        <v>29.96</v>
      </c>
      <c r="F6">
        <f t="shared" si="2"/>
        <v>1.1217900000000001</v>
      </c>
      <c r="G6" s="3">
        <f t="shared" si="1"/>
        <v>5.1999986110604368</v>
      </c>
      <c r="H6">
        <f t="shared" si="3"/>
        <v>5.7013208056401643E-2</v>
      </c>
      <c r="I6">
        <v>1</v>
      </c>
      <c r="J6">
        <v>1</v>
      </c>
      <c r="K6">
        <f t="shared" si="4"/>
        <v>28.344016679876106</v>
      </c>
      <c r="L6">
        <f t="shared" si="5"/>
        <v>1.6159833201238949</v>
      </c>
      <c r="M6">
        <f t="shared" si="6"/>
        <v>29.96</v>
      </c>
      <c r="N6">
        <f t="shared" si="7"/>
        <v>1.6159833201238949</v>
      </c>
      <c r="O6">
        <f t="shared" si="8"/>
        <v>28.344016679876106</v>
      </c>
      <c r="P6">
        <v>0.80679999999999996</v>
      </c>
      <c r="Q6">
        <f t="shared" si="9"/>
        <v>35.131403916554419</v>
      </c>
      <c r="R6">
        <f>SUM($Q$2:Q6)</f>
        <v>43.777204310404713</v>
      </c>
      <c r="S6">
        <f t="shared" si="10"/>
        <v>0.4724002779979351</v>
      </c>
      <c r="T6">
        <f t="shared" si="11"/>
        <v>124.94999861111864</v>
      </c>
      <c r="U6" s="7">
        <f t="shared" si="12"/>
        <v>0.99965676578015472</v>
      </c>
      <c r="V6">
        <f t="shared" si="13"/>
        <v>0.47256247761126619</v>
      </c>
      <c r="W6">
        <f t="shared" si="14"/>
        <v>1.1217900000000001</v>
      </c>
      <c r="X6" s="9">
        <v>3.05</v>
      </c>
      <c r="Y6" s="9">
        <f t="shared" si="15"/>
        <v>1.2210260318175039</v>
      </c>
      <c r="Z6" s="9">
        <f t="shared" si="16"/>
        <v>1.1551662954739073</v>
      </c>
      <c r="AA6" s="9">
        <f t="shared" si="17"/>
        <v>1.1551662954739073</v>
      </c>
      <c r="AB6" s="9">
        <f t="shared" si="18"/>
        <v>4.075520800458958E-2</v>
      </c>
      <c r="AC6" s="9">
        <f t="shared" si="19"/>
        <v>1.3344091701989105</v>
      </c>
      <c r="AD6" s="9">
        <f t="shared" si="20"/>
        <v>1.9252771591231788E-2</v>
      </c>
      <c r="AE6" s="9">
        <f t="shared" si="21"/>
        <v>1.925938207021136E-2</v>
      </c>
      <c r="AF6" s="9">
        <f t="shared" si="22"/>
        <v>3.7092379772637877E-4</v>
      </c>
      <c r="AH6" s="2">
        <v>43300.5</v>
      </c>
    </row>
    <row r="7" spans="1:34" x14ac:dyDescent="0.25">
      <c r="A7" t="s">
        <v>21</v>
      </c>
      <c r="B7" s="2">
        <v>43305.489583333336</v>
      </c>
      <c r="C7" s="2">
        <v>43305.728472222225</v>
      </c>
      <c r="D7" s="1">
        <v>113.04</v>
      </c>
      <c r="E7">
        <f t="shared" si="0"/>
        <v>106.22</v>
      </c>
      <c r="F7">
        <f t="shared" si="2"/>
        <v>1.9668960000000002</v>
      </c>
      <c r="G7" s="3">
        <f t="shared" si="1"/>
        <v>5.7333333333372138</v>
      </c>
      <c r="H7">
        <f t="shared" si="3"/>
        <v>6.2673721240142699E-2</v>
      </c>
      <c r="I7">
        <v>1</v>
      </c>
      <c r="J7">
        <v>1</v>
      </c>
      <c r="K7">
        <f t="shared" si="4"/>
        <v>99.955421760162665</v>
      </c>
      <c r="L7">
        <f t="shared" si="5"/>
        <v>6.2645782398373289</v>
      </c>
      <c r="M7">
        <f t="shared" si="6"/>
        <v>106.22</v>
      </c>
      <c r="N7">
        <f t="shared" si="7"/>
        <v>6.2645782398373289</v>
      </c>
      <c r="O7">
        <f t="shared" si="8"/>
        <v>99.955421760162665</v>
      </c>
      <c r="P7">
        <v>0.79510000000000058</v>
      </c>
      <c r="Q7">
        <f t="shared" si="9"/>
        <v>125.7142771477331</v>
      </c>
      <c r="R7">
        <f>SUM($Q$2:Q7)</f>
        <v>169.4914814581378</v>
      </c>
      <c r="S7">
        <f t="shared" si="10"/>
        <v>1.6659236960027111</v>
      </c>
      <c r="T7">
        <f t="shared" si="11"/>
        <v>125.48333333339542</v>
      </c>
      <c r="U7" s="7">
        <f t="shared" si="12"/>
        <v>0.9996553009768282</v>
      </c>
      <c r="V7">
        <f t="shared" si="13"/>
        <v>1.6664981362824052</v>
      </c>
      <c r="W7">
        <f t="shared" si="14"/>
        <v>1.9668960000000002</v>
      </c>
      <c r="X7" s="9">
        <v>1.74</v>
      </c>
      <c r="Y7" s="9">
        <f t="shared" si="15"/>
        <v>2.0251349686112281</v>
      </c>
      <c r="Z7" s="9">
        <f t="shared" si="16"/>
        <v>1.9056977961663444</v>
      </c>
      <c r="AA7" s="9">
        <f t="shared" si="17"/>
        <v>1.9056977961663444</v>
      </c>
      <c r="AB7" s="9">
        <f t="shared" si="18"/>
        <v>1.9065477015733651E-2</v>
      </c>
      <c r="AC7" s="9">
        <f t="shared" si="19"/>
        <v>3.6316840903132617</v>
      </c>
      <c r="AD7" s="9">
        <f t="shared" si="20"/>
        <v>3.1761629936105741E-2</v>
      </c>
      <c r="AE7" s="9">
        <f t="shared" si="21"/>
        <v>3.1772581914055159E-2</v>
      </c>
      <c r="AF7" s="9">
        <f t="shared" si="22"/>
        <v>1.009496961485345E-3</v>
      </c>
    </row>
    <row r="8" spans="1:34" x14ac:dyDescent="0.25">
      <c r="A8" t="s">
        <v>22</v>
      </c>
      <c r="B8" s="2">
        <v>43305.489583333336</v>
      </c>
      <c r="C8" s="2">
        <v>43305.751388888886</v>
      </c>
      <c r="D8" s="1">
        <v>157.36000000000001</v>
      </c>
      <c r="E8">
        <f t="shared" si="0"/>
        <v>150.54000000000002</v>
      </c>
      <c r="F8">
        <f t="shared" si="2"/>
        <v>2.3131919999999999</v>
      </c>
      <c r="G8" s="3">
        <f t="shared" si="1"/>
        <v>6.283333333209157</v>
      </c>
      <c r="H8">
        <f t="shared" si="3"/>
        <v>6.8475524644698194E-2</v>
      </c>
      <c r="I8">
        <v>1</v>
      </c>
      <c r="J8">
        <v>1</v>
      </c>
      <c r="K8">
        <f t="shared" si="4"/>
        <v>140.89232418314805</v>
      </c>
      <c r="L8">
        <f t="shared" si="5"/>
        <v>9.6476758168519616</v>
      </c>
      <c r="M8">
        <f t="shared" si="6"/>
        <v>150.54000000000002</v>
      </c>
      <c r="N8">
        <f t="shared" si="7"/>
        <v>9.6476758168519616</v>
      </c>
      <c r="O8">
        <f t="shared" si="8"/>
        <v>140.89232418314805</v>
      </c>
      <c r="P8">
        <v>0.81210000000000004</v>
      </c>
      <c r="Q8">
        <f t="shared" si="9"/>
        <v>173.49134858163777</v>
      </c>
      <c r="R8">
        <f>SUM($Q$2:Q8)</f>
        <v>342.98283003977554</v>
      </c>
      <c r="S8">
        <f t="shared" si="10"/>
        <v>2.3482054030524675</v>
      </c>
      <c r="T8">
        <f t="shared" si="11"/>
        <v>126.03333333326736</v>
      </c>
      <c r="U8" s="7">
        <f t="shared" si="12"/>
        <v>0.99965379040458002</v>
      </c>
      <c r="V8">
        <f t="shared" si="13"/>
        <v>2.3490186558509438</v>
      </c>
      <c r="W8">
        <f t="shared" si="14"/>
        <v>2.3131919999999999</v>
      </c>
      <c r="X8" s="9">
        <v>1.47</v>
      </c>
      <c r="Y8" s="9">
        <f t="shared" si="15"/>
        <v>2.3629111272199808</v>
      </c>
      <c r="Z8" s="9">
        <f t="shared" si="16"/>
        <v>2.21147894614219</v>
      </c>
      <c r="AA8" s="9">
        <f t="shared" si="17"/>
        <v>2.21147894614219</v>
      </c>
      <c r="AB8" s="9">
        <f t="shared" si="18"/>
        <v>1.5696234404277802E-2</v>
      </c>
      <c r="AC8" s="9">
        <f t="shared" si="19"/>
        <v>4.8906391292301716</v>
      </c>
      <c r="AD8" s="9">
        <f t="shared" si="20"/>
        <v>3.6857982435703165E-2</v>
      </c>
      <c r="AE8" s="9">
        <f t="shared" si="21"/>
        <v>3.6870747442257983E-2</v>
      </c>
      <c r="AF8" s="9">
        <f t="shared" si="22"/>
        <v>1.3594520169507736E-3</v>
      </c>
      <c r="AH8" t="s">
        <v>134</v>
      </c>
    </row>
    <row r="9" spans="1:34" x14ac:dyDescent="0.25">
      <c r="A9" t="s">
        <v>23</v>
      </c>
      <c r="B9" s="2">
        <v>43305.489583333336</v>
      </c>
      <c r="C9" s="2">
        <v>43305.774305439816</v>
      </c>
      <c r="D9" s="1">
        <v>125.05</v>
      </c>
      <c r="E9">
        <f t="shared" si="0"/>
        <v>118.22999999999999</v>
      </c>
      <c r="F9">
        <f t="shared" si="2"/>
        <v>2.0633249999999999</v>
      </c>
      <c r="G9" s="3">
        <f t="shared" si="1"/>
        <v>6.8333305555279367</v>
      </c>
      <c r="H9">
        <f t="shared" si="3"/>
        <v>7.4241387382462776E-2</v>
      </c>
      <c r="I9">
        <v>1</v>
      </c>
      <c r="J9">
        <v>1</v>
      </c>
      <c r="K9">
        <f t="shared" si="4"/>
        <v>110.05906250557305</v>
      </c>
      <c r="L9">
        <f t="shared" si="5"/>
        <v>8.1709374944269335</v>
      </c>
      <c r="M9">
        <f t="shared" si="6"/>
        <v>118.22999999999999</v>
      </c>
      <c r="N9">
        <f t="shared" si="7"/>
        <v>8.1709374944269335</v>
      </c>
      <c r="O9">
        <f t="shared" si="8"/>
        <v>110.05906250557305</v>
      </c>
      <c r="P9">
        <v>0.79150000000000009</v>
      </c>
      <c r="Q9">
        <f t="shared" si="9"/>
        <v>139.05124763812134</v>
      </c>
      <c r="R9">
        <f>SUM($Q$2:Q9)</f>
        <v>482.0340776778969</v>
      </c>
      <c r="S9">
        <f t="shared" si="10"/>
        <v>1.8343177084262174</v>
      </c>
      <c r="T9">
        <f t="shared" si="11"/>
        <v>126.58333055558614</v>
      </c>
      <c r="U9" s="7">
        <f t="shared" si="12"/>
        <v>0.99965227984224303</v>
      </c>
      <c r="V9">
        <f t="shared" si="13"/>
        <v>1.8349557595323991</v>
      </c>
      <c r="W9">
        <f t="shared" si="14"/>
        <v>2.0633249999999999</v>
      </c>
      <c r="X9" s="9">
        <v>1.65</v>
      </c>
      <c r="Y9" s="9">
        <f t="shared" si="15"/>
        <v>2.1189152465119974</v>
      </c>
      <c r="Z9" s="9">
        <f t="shared" si="16"/>
        <v>1.9724758991785136</v>
      </c>
      <c r="AA9" s="9">
        <f t="shared" si="17"/>
        <v>1.9724758991785136</v>
      </c>
      <c r="AB9" s="9">
        <f t="shared" si="18"/>
        <v>1.79219762032648E-2</v>
      </c>
      <c r="AC9" s="9">
        <f t="shared" si="19"/>
        <v>3.8906611728400859</v>
      </c>
      <c r="AD9" s="9">
        <f t="shared" si="20"/>
        <v>3.2874598319641894E-2</v>
      </c>
      <c r="AE9" s="9">
        <f t="shared" si="21"/>
        <v>3.288603345638335E-2</v>
      </c>
      <c r="AF9" s="9">
        <f t="shared" si="22"/>
        <v>1.081491196494365E-3</v>
      </c>
      <c r="AH9">
        <f>LN(2)/252288</f>
        <v>2.7474441137110973E-6</v>
      </c>
    </row>
    <row r="10" spans="1:34" x14ac:dyDescent="0.25">
      <c r="A10" t="s">
        <v>24</v>
      </c>
      <c r="B10" s="2">
        <v>43305.489583333336</v>
      </c>
      <c r="C10" s="2">
        <v>43305.797222222223</v>
      </c>
      <c r="D10" s="1">
        <v>90.82</v>
      </c>
      <c r="E10">
        <f t="shared" si="0"/>
        <v>84</v>
      </c>
      <c r="F10">
        <f t="shared" si="2"/>
        <v>1.7619079999999998</v>
      </c>
      <c r="G10" s="3">
        <f t="shared" si="1"/>
        <v>7.3833333333022892</v>
      </c>
      <c r="H10">
        <f t="shared" si="3"/>
        <v>7.9971618824695057E-2</v>
      </c>
      <c r="I10">
        <v>1</v>
      </c>
      <c r="J10">
        <v>1</v>
      </c>
      <c r="K10">
        <f t="shared" si="4"/>
        <v>77.779821743292672</v>
      </c>
      <c r="L10">
        <f t="shared" si="5"/>
        <v>6.2201782567073298</v>
      </c>
      <c r="M10">
        <f t="shared" si="6"/>
        <v>84</v>
      </c>
      <c r="N10">
        <f t="shared" si="7"/>
        <v>6.2201782567073298</v>
      </c>
      <c r="O10">
        <f t="shared" si="8"/>
        <v>77.779821743292672</v>
      </c>
      <c r="P10">
        <v>0.81820000000000004</v>
      </c>
      <c r="Q10">
        <f t="shared" si="9"/>
        <v>95.062114083711407</v>
      </c>
      <c r="R10">
        <f>SUM($Q$2:Q10)</f>
        <v>577.09619176160834</v>
      </c>
      <c r="S10">
        <f t="shared" si="10"/>
        <v>1.2963303623882112</v>
      </c>
      <c r="T10">
        <f t="shared" si="11"/>
        <v>127.1333333333605</v>
      </c>
      <c r="U10" s="7">
        <f t="shared" si="12"/>
        <v>0.99965076926693064</v>
      </c>
      <c r="V10">
        <f t="shared" si="13"/>
        <v>1.2967832389493816</v>
      </c>
      <c r="W10">
        <f t="shared" si="14"/>
        <v>1.7619079999999998</v>
      </c>
      <c r="X10" s="9">
        <v>1.94</v>
      </c>
      <c r="Y10" s="9">
        <f t="shared" si="15"/>
        <v>1.8266941634384228</v>
      </c>
      <c r="Z10" s="9">
        <f t="shared" si="16"/>
        <v>1.6914279334732578</v>
      </c>
      <c r="AA10" s="9">
        <f t="shared" si="17"/>
        <v>1.6914279334732578</v>
      </c>
      <c r="AB10" s="9">
        <f t="shared" si="18"/>
        <v>2.1746359088552651E-2</v>
      </c>
      <c r="AC10" s="9">
        <f t="shared" si="19"/>
        <v>2.8609284541336155</v>
      </c>
      <c r="AD10" s="9">
        <f t="shared" si="20"/>
        <v>2.819046555788763E-2</v>
      </c>
      <c r="AE10" s="9">
        <f t="shared" si="21"/>
        <v>2.8200313974209631E-2</v>
      </c>
      <c r="AF10" s="9">
        <f t="shared" si="22"/>
        <v>7.95257708244003E-4</v>
      </c>
    </row>
    <row r="11" spans="1:34" x14ac:dyDescent="0.25">
      <c r="A11" t="s">
        <v>25</v>
      </c>
      <c r="B11" s="2">
        <v>43305.489583333336</v>
      </c>
      <c r="C11" s="2">
        <v>43305.819444444445</v>
      </c>
      <c r="D11" s="1">
        <v>57.25</v>
      </c>
      <c r="E11">
        <f t="shared" si="0"/>
        <v>50.43</v>
      </c>
      <c r="F11">
        <f t="shared" si="2"/>
        <v>1.3969</v>
      </c>
      <c r="G11" s="3">
        <f t="shared" si="1"/>
        <v>7.9166666666278616</v>
      </c>
      <c r="H11">
        <f t="shared" si="3"/>
        <v>8.5494304087841977E-2</v>
      </c>
      <c r="I11">
        <v>1</v>
      </c>
      <c r="J11">
        <v>1</v>
      </c>
      <c r="K11">
        <f t="shared" si="4"/>
        <v>46.458097301926543</v>
      </c>
      <c r="L11">
        <f t="shared" si="5"/>
        <v>3.9719026980734586</v>
      </c>
      <c r="M11">
        <f t="shared" si="6"/>
        <v>50.43</v>
      </c>
      <c r="N11">
        <f t="shared" si="7"/>
        <v>3.9719026980734586</v>
      </c>
      <c r="O11">
        <f t="shared" si="8"/>
        <v>46.458097301926543</v>
      </c>
      <c r="P11">
        <v>0.8158000000000003</v>
      </c>
      <c r="Q11">
        <f t="shared" si="9"/>
        <v>56.947900590741021</v>
      </c>
      <c r="R11">
        <f>SUM($Q$2:Q11)</f>
        <v>634.04409235234937</v>
      </c>
      <c r="S11">
        <f t="shared" si="10"/>
        <v>0.7743016216987757</v>
      </c>
      <c r="T11">
        <f t="shared" si="11"/>
        <v>127.66666666668607</v>
      </c>
      <c r="U11" s="7">
        <f t="shared" si="12"/>
        <v>0.99964930447620548</v>
      </c>
      <c r="V11">
        <f t="shared" si="13"/>
        <v>0.77457326107428537</v>
      </c>
      <c r="W11">
        <f t="shared" si="14"/>
        <v>1.3969</v>
      </c>
      <c r="X11" s="9">
        <v>2.44</v>
      </c>
      <c r="Y11" s="9">
        <f t="shared" si="15"/>
        <v>1.4777758207102998</v>
      </c>
      <c r="Z11" s="9">
        <f t="shared" si="16"/>
        <v>1.3613851451317363</v>
      </c>
      <c r="AA11" s="9">
        <f t="shared" si="17"/>
        <v>1.3613851451317363</v>
      </c>
      <c r="AB11" s="9">
        <f t="shared" si="18"/>
        <v>2.9303506260366839E-2</v>
      </c>
      <c r="AC11" s="9">
        <f t="shared" si="19"/>
        <v>1.8533695133853585</v>
      </c>
      <c r="AD11" s="9">
        <f t="shared" si="20"/>
        <v>2.2689752418862272E-2</v>
      </c>
      <c r="AE11" s="9">
        <f t="shared" si="21"/>
        <v>2.2697712405003082E-2</v>
      </c>
      <c r="AF11" s="9">
        <f t="shared" si="22"/>
        <v>5.151861484202308E-4</v>
      </c>
    </row>
    <row r="12" spans="1:34" x14ac:dyDescent="0.25">
      <c r="A12" t="s">
        <v>26</v>
      </c>
      <c r="B12" s="2">
        <v>43305.489583333336</v>
      </c>
      <c r="C12" s="2">
        <v>43305.842361111114</v>
      </c>
      <c r="D12" s="1">
        <v>38.93</v>
      </c>
      <c r="E12">
        <f t="shared" si="0"/>
        <v>32.11</v>
      </c>
      <c r="F12">
        <f t="shared" si="2"/>
        <v>1.152328</v>
      </c>
      <c r="G12" s="3">
        <f t="shared" si="1"/>
        <v>8.4666666666744277</v>
      </c>
      <c r="H12">
        <f t="shared" si="3"/>
        <v>9.1154854081946235E-2</v>
      </c>
      <c r="I12">
        <v>1</v>
      </c>
      <c r="J12">
        <v>1</v>
      </c>
      <c r="K12">
        <f t="shared" si="4"/>
        <v>29.427537145509984</v>
      </c>
      <c r="L12">
        <f t="shared" si="5"/>
        <v>2.6824628544900153</v>
      </c>
      <c r="M12">
        <f t="shared" si="6"/>
        <v>32.11</v>
      </c>
      <c r="N12">
        <f t="shared" si="7"/>
        <v>2.6824628544900153</v>
      </c>
      <c r="O12">
        <f t="shared" si="8"/>
        <v>29.427537145509984</v>
      </c>
      <c r="P12">
        <v>0.79240000000000066</v>
      </c>
      <c r="Q12">
        <f t="shared" si="9"/>
        <v>37.137225070052949</v>
      </c>
      <c r="R12">
        <f>SUM($Q$2:Q12)</f>
        <v>671.18131742240234</v>
      </c>
      <c r="S12">
        <f t="shared" si="10"/>
        <v>0.49045895242516641</v>
      </c>
      <c r="T12">
        <f t="shared" si="11"/>
        <v>128.21666666673264</v>
      </c>
      <c r="U12" s="7">
        <f t="shared" si="12"/>
        <v>0.99964779391301817</v>
      </c>
      <c r="V12">
        <f t="shared" si="13"/>
        <v>0.49063175591606661</v>
      </c>
      <c r="W12">
        <f t="shared" si="14"/>
        <v>1.152328</v>
      </c>
      <c r="X12" s="9">
        <v>2.96</v>
      </c>
      <c r="Y12" s="9">
        <f t="shared" si="15"/>
        <v>1.2491403387370053</v>
      </c>
      <c r="Z12" s="9">
        <f t="shared" si="16"/>
        <v>1.1447874094717578</v>
      </c>
      <c r="AA12" s="9">
        <f t="shared" si="17"/>
        <v>1.1447874094717578</v>
      </c>
      <c r="AB12" s="9">
        <f t="shared" si="18"/>
        <v>3.8901910268981786E-2</v>
      </c>
      <c r="AC12" s="9">
        <f t="shared" si="19"/>
        <v>1.3105382128850582</v>
      </c>
      <c r="AD12" s="9">
        <f t="shared" si="20"/>
        <v>1.9079790157862632E-2</v>
      </c>
      <c r="AE12" s="9">
        <f t="shared" si="21"/>
        <v>1.9086512543759798E-2</v>
      </c>
      <c r="AF12" s="9">
        <f t="shared" si="22"/>
        <v>3.6429496108310007E-4</v>
      </c>
    </row>
    <row r="13" spans="1:34" x14ac:dyDescent="0.25">
      <c r="A13" t="s">
        <v>27</v>
      </c>
      <c r="B13" s="2">
        <v>43305.489583333336</v>
      </c>
      <c r="C13" s="2">
        <v>43305.865277777775</v>
      </c>
      <c r="D13" s="1">
        <v>32.409999999999997</v>
      </c>
      <c r="E13">
        <f t="shared" si="0"/>
        <v>25.589999999999996</v>
      </c>
      <c r="F13">
        <f t="shared" si="2"/>
        <v>1.0500839999999998</v>
      </c>
      <c r="G13" s="3">
        <f t="shared" si="1"/>
        <v>9.0166666665463708</v>
      </c>
      <c r="H13">
        <f t="shared" si="3"/>
        <v>9.6780366756974878E-2</v>
      </c>
      <c r="I13">
        <v>1</v>
      </c>
      <c r="J13">
        <v>1</v>
      </c>
      <c r="K13">
        <f t="shared" si="4"/>
        <v>23.331927499455542</v>
      </c>
      <c r="L13">
        <f t="shared" si="5"/>
        <v>2.2580725005444551</v>
      </c>
      <c r="M13">
        <f t="shared" si="6"/>
        <v>25.589999999999996</v>
      </c>
      <c r="N13">
        <f t="shared" si="7"/>
        <v>2.2580725005444551</v>
      </c>
      <c r="O13">
        <f t="shared" si="8"/>
        <v>23.331927499455542</v>
      </c>
      <c r="P13">
        <v>0.81899999999999995</v>
      </c>
      <c r="Q13">
        <f t="shared" si="9"/>
        <v>28.488311965147183</v>
      </c>
      <c r="R13">
        <f>SUM($Q$2:Q13)</f>
        <v>699.66962938754955</v>
      </c>
      <c r="S13">
        <f t="shared" si="10"/>
        <v>0.38886545832425906</v>
      </c>
      <c r="T13">
        <f t="shared" si="11"/>
        <v>128.76666666660458</v>
      </c>
      <c r="U13" s="7">
        <f t="shared" si="12"/>
        <v>0.99964628335211381</v>
      </c>
      <c r="V13">
        <f t="shared" si="13"/>
        <v>0.38900305518095518</v>
      </c>
      <c r="W13">
        <f t="shared" si="14"/>
        <v>1.0500839999999998</v>
      </c>
      <c r="X13" s="9">
        <v>3.24</v>
      </c>
      <c r="Y13" s="9">
        <f t="shared" si="15"/>
        <v>1.1554947742555999</v>
      </c>
      <c r="Z13" s="9">
        <f t="shared" si="16"/>
        <v>1.0535334231704341</v>
      </c>
      <c r="AA13" s="9">
        <f t="shared" si="17"/>
        <v>1.0535334231704341</v>
      </c>
      <c r="AB13" s="9">
        <f t="shared" si="18"/>
        <v>4.5154152960359517E-2</v>
      </c>
      <c r="AC13" s="9">
        <f t="shared" si="19"/>
        <v>1.1099326737372128</v>
      </c>
      <c r="AD13" s="9">
        <f t="shared" si="20"/>
        <v>1.7558890386173902E-2</v>
      </c>
      <c r="AE13" s="9">
        <f t="shared" si="21"/>
        <v>1.7565103455688024E-2</v>
      </c>
      <c r="AF13" s="9">
        <f t="shared" si="22"/>
        <v>3.0853285940902336E-4</v>
      </c>
    </row>
    <row r="14" spans="1:34" x14ac:dyDescent="0.25">
      <c r="A14" t="s">
        <v>28</v>
      </c>
      <c r="B14" s="2">
        <v>43305.489583333336</v>
      </c>
      <c r="C14" s="2">
        <v>43305.888194444444</v>
      </c>
      <c r="D14" s="1">
        <v>24.63</v>
      </c>
      <c r="E14">
        <f t="shared" si="0"/>
        <v>17.809999999999999</v>
      </c>
      <c r="F14">
        <f t="shared" si="2"/>
        <v>0.91623600000000005</v>
      </c>
      <c r="G14" s="3">
        <f t="shared" si="1"/>
        <v>9.566666666592937</v>
      </c>
      <c r="H14">
        <f t="shared" si="3"/>
        <v>0.10237105898828902</v>
      </c>
      <c r="I14">
        <v>1</v>
      </c>
      <c r="J14">
        <v>1</v>
      </c>
      <c r="K14">
        <f t="shared" si="4"/>
        <v>16.156084518714856</v>
      </c>
      <c r="L14">
        <f t="shared" si="5"/>
        <v>1.6539154812851415</v>
      </c>
      <c r="M14">
        <f t="shared" si="6"/>
        <v>17.809999999999999</v>
      </c>
      <c r="N14">
        <f t="shared" si="7"/>
        <v>1.6539154812851415</v>
      </c>
      <c r="O14">
        <f t="shared" si="8"/>
        <v>16.156084518714856</v>
      </c>
      <c r="P14">
        <v>0.80399999999999938</v>
      </c>
      <c r="Q14">
        <f t="shared" si="9"/>
        <v>20.094632485963768</v>
      </c>
      <c r="R14">
        <f>SUM($Q$2:Q14)</f>
        <v>719.76426187351331</v>
      </c>
      <c r="S14">
        <f t="shared" si="10"/>
        <v>0.26926807531191427</v>
      </c>
      <c r="T14">
        <f t="shared" si="11"/>
        <v>129.31666666665114</v>
      </c>
      <c r="U14" s="7">
        <f t="shared" si="12"/>
        <v>0.99964477279349173</v>
      </c>
      <c r="V14">
        <f t="shared" si="13"/>
        <v>0.26936376064814388</v>
      </c>
      <c r="W14">
        <f t="shared" si="14"/>
        <v>0.91623600000000005</v>
      </c>
      <c r="X14" s="9">
        <v>3.72</v>
      </c>
      <c r="Y14" s="9">
        <f t="shared" si="15"/>
        <v>1.0353647540707576</v>
      </c>
      <c r="Z14" s="9">
        <f t="shared" si="16"/>
        <v>0.93921619733102646</v>
      </c>
      <c r="AA14" s="9">
        <f t="shared" si="17"/>
        <v>0.93921619733102646</v>
      </c>
      <c r="AB14" s="9">
        <f t="shared" si="18"/>
        <v>5.8133899723231762E-2</v>
      </c>
      <c r="AC14" s="9">
        <f t="shared" si="19"/>
        <v>0.88212706532895369</v>
      </c>
      <c r="AD14" s="9">
        <f t="shared" si="20"/>
        <v>1.5653603288850442E-2</v>
      </c>
      <c r="AE14" s="9">
        <f t="shared" si="21"/>
        <v>1.5659165850591798E-2</v>
      </c>
      <c r="AF14" s="9">
        <f t="shared" si="22"/>
        <v>2.4520947513634035E-4</v>
      </c>
    </row>
    <row r="15" spans="1:34" x14ac:dyDescent="0.25">
      <c r="A15" t="s">
        <v>29</v>
      </c>
      <c r="B15" s="2">
        <v>43305.489583333336</v>
      </c>
      <c r="C15" s="2">
        <v>43305.911111111112</v>
      </c>
      <c r="D15" s="1">
        <v>17.64</v>
      </c>
      <c r="E15">
        <f t="shared" si="0"/>
        <v>10.82</v>
      </c>
      <c r="F15">
        <f t="shared" si="2"/>
        <v>0.77616000000000007</v>
      </c>
      <c r="G15" s="3">
        <f t="shared" si="1"/>
        <v>10.116666666639503</v>
      </c>
      <c r="H15">
        <f t="shared" si="3"/>
        <v>0.10792714630350653</v>
      </c>
      <c r="I15">
        <v>1</v>
      </c>
      <c r="J15">
        <v>1</v>
      </c>
      <c r="K15">
        <f t="shared" si="4"/>
        <v>9.7659850975760456</v>
      </c>
      <c r="L15">
        <f t="shared" si="5"/>
        <v>1.0540149024239542</v>
      </c>
      <c r="M15">
        <f t="shared" si="6"/>
        <v>10.82</v>
      </c>
      <c r="N15">
        <f t="shared" si="7"/>
        <v>1.0540149024239542</v>
      </c>
      <c r="O15">
        <f t="shared" si="8"/>
        <v>9.7659850975760456</v>
      </c>
      <c r="P15">
        <v>0.81740000000000013</v>
      </c>
      <c r="Q15">
        <f t="shared" si="9"/>
        <v>11.947620623410868</v>
      </c>
      <c r="R15">
        <f>SUM($Q$2:Q15)</f>
        <v>731.7118824969242</v>
      </c>
      <c r="S15">
        <f t="shared" si="10"/>
        <v>0.16276641829293409</v>
      </c>
      <c r="T15">
        <f t="shared" si="11"/>
        <v>129.86666666669771</v>
      </c>
      <c r="U15" s="7">
        <f t="shared" si="12"/>
        <v>0.99964326223715205</v>
      </c>
      <c r="V15">
        <f t="shared" si="13"/>
        <v>0.16282450394220727</v>
      </c>
      <c r="W15">
        <f t="shared" si="14"/>
        <v>0.77616000000000007</v>
      </c>
      <c r="X15" s="9">
        <v>4.4000000000000004</v>
      </c>
      <c r="Y15" s="9">
        <f t="shared" si="15"/>
        <v>0.91373744143271274</v>
      </c>
      <c r="Z15" s="9">
        <f t="shared" si="16"/>
        <v>0.82472700888439343</v>
      </c>
      <c r="AA15" s="9">
        <f t="shared" si="17"/>
        <v>0.82472700888439343</v>
      </c>
      <c r="AB15" s="9">
        <f t="shared" si="18"/>
        <v>8.4448931740546462E-2</v>
      </c>
      <c r="AC15" s="9">
        <f t="shared" si="19"/>
        <v>0.68017463918339838</v>
      </c>
      <c r="AD15" s="9">
        <f t="shared" si="20"/>
        <v>1.3745450148073223E-2</v>
      </c>
      <c r="AE15" s="9">
        <f t="shared" si="21"/>
        <v>1.3750355419103799E-2</v>
      </c>
      <c r="AF15" s="9">
        <f t="shared" si="22"/>
        <v>1.8907227415167723E-4</v>
      </c>
    </row>
    <row r="16" spans="1:34" x14ac:dyDescent="0.25">
      <c r="A16" t="s">
        <v>30</v>
      </c>
      <c r="B16" s="2">
        <v>43305.489583333336</v>
      </c>
      <c r="C16" s="2">
        <v>43305.933333333334</v>
      </c>
      <c r="D16" s="1">
        <v>14.09</v>
      </c>
      <c r="E16">
        <f t="shared" si="0"/>
        <v>7.27</v>
      </c>
      <c r="F16">
        <f t="shared" si="2"/>
        <v>0.69322799999999996</v>
      </c>
      <c r="G16" s="3">
        <f t="shared" si="1"/>
        <v>10.649999999965075</v>
      </c>
      <c r="H16">
        <f t="shared" si="3"/>
        <v>0.11328202198296056</v>
      </c>
      <c r="I16">
        <v>1</v>
      </c>
      <c r="J16">
        <v>1</v>
      </c>
      <c r="K16">
        <f t="shared" si="4"/>
        <v>6.5302410857679964</v>
      </c>
      <c r="L16">
        <f t="shared" si="5"/>
        <v>0.73975891423200235</v>
      </c>
      <c r="M16">
        <f t="shared" si="6"/>
        <v>7.2699999999999987</v>
      </c>
      <c r="N16">
        <f t="shared" si="7"/>
        <v>0.73975891423200235</v>
      </c>
      <c r="O16">
        <f t="shared" si="8"/>
        <v>6.5302410857679964</v>
      </c>
      <c r="P16">
        <v>0.79819999999999958</v>
      </c>
      <c r="Q16">
        <f t="shared" si="9"/>
        <v>8.1812090776346782</v>
      </c>
      <c r="R16">
        <f>SUM($Q$2:Q16)</f>
        <v>739.89309157455887</v>
      </c>
      <c r="S16">
        <f t="shared" si="10"/>
        <v>0.10883735142946661</v>
      </c>
      <c r="T16">
        <f t="shared" si="11"/>
        <v>130.40000000002328</v>
      </c>
      <c r="U16" s="7">
        <f t="shared" si="12"/>
        <v>0.99964179745742709</v>
      </c>
      <c r="V16">
        <f t="shared" si="13"/>
        <v>0.108876351215298</v>
      </c>
      <c r="W16">
        <f t="shared" si="14"/>
        <v>0.69322799999999996</v>
      </c>
      <c r="X16" s="9">
        <v>4.92</v>
      </c>
      <c r="Y16" s="9">
        <f t="shared" si="15"/>
        <v>0.84442692179963086</v>
      </c>
      <c r="Z16" s="9">
        <f t="shared" si="16"/>
        <v>0.7585022529112172</v>
      </c>
      <c r="AA16" s="9">
        <f t="shared" si="17"/>
        <v>0.7585022529112172</v>
      </c>
      <c r="AB16" s="9">
        <f t="shared" si="18"/>
        <v>0.11615225884451595</v>
      </c>
      <c r="AC16" s="9">
        <f t="shared" si="19"/>
        <v>0.57532566767139215</v>
      </c>
      <c r="AD16" s="9">
        <f t="shared" si="20"/>
        <v>1.2641704215186953E-2</v>
      </c>
      <c r="AE16" s="9">
        <f t="shared" si="21"/>
        <v>1.2646234128405721E-2</v>
      </c>
      <c r="AF16" s="9">
        <f t="shared" si="22"/>
        <v>1.5992723763045362E-4</v>
      </c>
    </row>
    <row r="17" spans="1:32" x14ac:dyDescent="0.25">
      <c r="A17" t="s">
        <v>31</v>
      </c>
      <c r="B17" s="2">
        <v>43305.489583333336</v>
      </c>
      <c r="C17" s="2">
        <v>43305.956944444442</v>
      </c>
      <c r="D17" s="1">
        <v>12.41</v>
      </c>
      <c r="E17">
        <f t="shared" si="0"/>
        <v>5.59</v>
      </c>
      <c r="F17">
        <f t="shared" si="2"/>
        <v>0.65028400000000008</v>
      </c>
      <c r="G17" s="3">
        <f t="shared" si="1"/>
        <v>11.216666666558012</v>
      </c>
      <c r="H17">
        <f t="shared" si="3"/>
        <v>0.11893636163945775</v>
      </c>
      <c r="I17">
        <v>1</v>
      </c>
      <c r="J17">
        <v>1</v>
      </c>
      <c r="K17">
        <f t="shared" si="4"/>
        <v>4.9958158405090805</v>
      </c>
      <c r="L17">
        <f>O17*H17*I17</f>
        <v>0.59418415949091963</v>
      </c>
      <c r="M17">
        <f t="shared" si="6"/>
        <v>5.59</v>
      </c>
      <c r="N17">
        <f t="shared" si="7"/>
        <v>0.59418415949091963</v>
      </c>
      <c r="O17">
        <f t="shared" si="8"/>
        <v>4.9958158405090805</v>
      </c>
      <c r="P17">
        <v>0.80719999999999992</v>
      </c>
      <c r="Q17">
        <f t="shared" si="9"/>
        <v>6.1890681869537669</v>
      </c>
      <c r="R17">
        <f>SUM($Q$2:Q17)</f>
        <v>746.08215976151268</v>
      </c>
      <c r="S17">
        <f t="shared" si="10"/>
        <v>8.3263597341818013E-2</v>
      </c>
      <c r="T17">
        <f t="shared" si="11"/>
        <v>130.96666666661622</v>
      </c>
      <c r="U17" s="7">
        <f t="shared" si="12"/>
        <v>0.99964024113132122</v>
      </c>
      <c r="V17">
        <f t="shared" si="13"/>
        <v>8.3293562939789456E-2</v>
      </c>
      <c r="W17">
        <f t="shared" si="14"/>
        <v>0.65028400000000008</v>
      </c>
      <c r="X17" s="9">
        <v>5.24</v>
      </c>
      <c r="Y17" s="9">
        <f t="shared" si="15"/>
        <v>0.80954372762192417</v>
      </c>
      <c r="Z17" s="9">
        <f t="shared" si="16"/>
        <v>0.72349398533781351</v>
      </c>
      <c r="AA17" s="9">
        <f t="shared" si="17"/>
        <v>0.72349398533781351</v>
      </c>
      <c r="AB17" s="9">
        <f t="shared" si="18"/>
        <v>0.14481998705222257</v>
      </c>
      <c r="AC17" s="9">
        <f t="shared" si="19"/>
        <v>0.52344354681999228</v>
      </c>
      <c r="AD17" s="9">
        <f t="shared" si="20"/>
        <v>1.2058233088963559E-2</v>
      </c>
      <c r="AE17" s="9">
        <f t="shared" si="21"/>
        <v>1.2062572706473795E-2</v>
      </c>
      <c r="AF17" s="9">
        <f t="shared" si="22"/>
        <v>1.4550566029896653E-4</v>
      </c>
    </row>
    <row r="18" spans="1:32" x14ac:dyDescent="0.25">
      <c r="A18" t="s">
        <v>32</v>
      </c>
      <c r="B18" s="2">
        <v>43305.489583333336</v>
      </c>
      <c r="C18" s="2">
        <v>43305.979861111111</v>
      </c>
      <c r="D18" s="1">
        <v>10.37</v>
      </c>
      <c r="E18">
        <f t="shared" si="0"/>
        <v>3.5499999999999989</v>
      </c>
      <c r="F18">
        <f t="shared" si="2"/>
        <v>0.59523799999999993</v>
      </c>
      <c r="G18" s="3">
        <f t="shared" si="1"/>
        <v>11.766666666604578</v>
      </c>
      <c r="H18">
        <f t="shared" si="3"/>
        <v>0.12438991408338507</v>
      </c>
      <c r="I18">
        <v>1</v>
      </c>
      <c r="J18">
        <v>1</v>
      </c>
      <c r="K18">
        <f t="shared" si="4"/>
        <v>3.1572677374058427</v>
      </c>
      <c r="L18">
        <f t="shared" si="5"/>
        <v>0.39273226259415633</v>
      </c>
      <c r="M18">
        <f t="shared" si="6"/>
        <v>3.5499999999999989</v>
      </c>
      <c r="N18">
        <f t="shared" si="7"/>
        <v>0.39273226259415633</v>
      </c>
      <c r="O18">
        <f t="shared" si="8"/>
        <v>3.1572677374058427</v>
      </c>
      <c r="P18">
        <v>0.79530000000000012</v>
      </c>
      <c r="Q18">
        <f t="shared" si="9"/>
        <v>3.9699078805555668</v>
      </c>
      <c r="R18">
        <f>SUM($Q$2:Q18)</f>
        <v>750.05206764206821</v>
      </c>
      <c r="S18">
        <f t="shared" si="10"/>
        <v>5.2621128956764046E-2</v>
      </c>
      <c r="T18">
        <f t="shared" si="11"/>
        <v>131.51666666666279</v>
      </c>
      <c r="U18" s="7">
        <f t="shared" si="12"/>
        <v>0.99963873058182939</v>
      </c>
      <c r="V18">
        <f t="shared" si="13"/>
        <v>5.2640146231765612E-2</v>
      </c>
      <c r="W18">
        <f t="shared" si="14"/>
        <v>0.59523799999999993</v>
      </c>
      <c r="X18" s="9">
        <v>5.74</v>
      </c>
      <c r="Y18" s="9">
        <f t="shared" si="15"/>
        <v>0.76602874810283716</v>
      </c>
      <c r="Z18" s="9">
        <f t="shared" si="16"/>
        <v>0.6812839020592889</v>
      </c>
      <c r="AA18" s="9">
        <f t="shared" si="17"/>
        <v>0.6812839020592889</v>
      </c>
      <c r="AB18" s="9">
        <f t="shared" si="18"/>
        <v>0.21578274594446123</v>
      </c>
      <c r="AC18" s="9">
        <f t="shared" si="19"/>
        <v>0.46414775520513074</v>
      </c>
      <c r="AD18" s="9">
        <f t="shared" si="20"/>
        <v>1.1354731700988148E-2</v>
      </c>
      <c r="AE18" s="9">
        <f t="shared" si="21"/>
        <v>1.1358835300808367E-2</v>
      </c>
      <c r="AF18" s="9">
        <f t="shared" si="22"/>
        <v>1.290231393908903E-4</v>
      </c>
    </row>
    <row r="19" spans="1:32" x14ac:dyDescent="0.25">
      <c r="A19" t="s">
        <v>33</v>
      </c>
      <c r="B19" s="2">
        <v>43305.489583333336</v>
      </c>
      <c r="C19" s="2">
        <v>43306.002083333333</v>
      </c>
      <c r="D19" s="1">
        <v>8.83</v>
      </c>
      <c r="E19">
        <f t="shared" si="0"/>
        <v>2.0099999999999998</v>
      </c>
      <c r="F19">
        <f t="shared" si="2"/>
        <v>0.54834300000000002</v>
      </c>
      <c r="G19" s="3">
        <f t="shared" si="1"/>
        <v>12.299999999930151</v>
      </c>
      <c r="H19">
        <f t="shared" si="3"/>
        <v>0.12964596815377916</v>
      </c>
      <c r="I19">
        <v>1</v>
      </c>
      <c r="J19">
        <v>1</v>
      </c>
      <c r="K19">
        <f t="shared" si="4"/>
        <v>1.7793185269230984</v>
      </c>
      <c r="L19">
        <f t="shared" si="5"/>
        <v>0.23068147307690126</v>
      </c>
      <c r="M19">
        <f t="shared" si="6"/>
        <v>2.0099999999999998</v>
      </c>
      <c r="N19">
        <f t="shared" si="7"/>
        <v>0.23068147307690126</v>
      </c>
      <c r="O19">
        <f t="shared" si="8"/>
        <v>1.7793185269230984</v>
      </c>
      <c r="P19">
        <v>0.81289999999999996</v>
      </c>
      <c r="Q19">
        <f t="shared" si="9"/>
        <v>2.1888529055518497</v>
      </c>
      <c r="R19">
        <f>SUM($Q$2:Q19)</f>
        <v>752.24092054762002</v>
      </c>
      <c r="S19">
        <f t="shared" si="10"/>
        <v>2.965530878205164E-2</v>
      </c>
      <c r="T19">
        <f t="shared" si="11"/>
        <v>132.04999999998836</v>
      </c>
      <c r="U19" s="7">
        <f t="shared" si="12"/>
        <v>0.99963726580874457</v>
      </c>
      <c r="V19">
        <f t="shared" si="13"/>
        <v>2.9666069679844687E-2</v>
      </c>
      <c r="W19">
        <f t="shared" si="14"/>
        <v>0.54834300000000002</v>
      </c>
      <c r="X19" s="9">
        <v>6.21</v>
      </c>
      <c r="Y19" s="9">
        <f t="shared" si="15"/>
        <v>0.7301861488175464</v>
      </c>
      <c r="Z19" s="9">
        <f t="shared" si="16"/>
        <v>0.64638494661377477</v>
      </c>
      <c r="AA19" s="9">
        <f t="shared" si="17"/>
        <v>0.64638494661377477</v>
      </c>
      <c r="AB19" s="9">
        <f t="shared" si="18"/>
        <v>0.36327669095400328</v>
      </c>
      <c r="AC19" s="9">
        <f t="shared" si="19"/>
        <v>0.41781349920889244</v>
      </c>
      <c r="AD19" s="9">
        <f t="shared" si="20"/>
        <v>1.0773082443562914E-2</v>
      </c>
      <c r="AE19" s="9">
        <f t="shared" si="21"/>
        <v>1.0776991626904866E-2</v>
      </c>
      <c r="AF19" s="9">
        <f t="shared" si="22"/>
        <v>1.161435485263776E-4</v>
      </c>
    </row>
    <row r="20" spans="1:32" x14ac:dyDescent="0.25">
      <c r="A20" t="s">
        <v>34</v>
      </c>
      <c r="B20" s="2">
        <v>43305.489583333336</v>
      </c>
      <c r="C20" s="2">
        <v>43306.025000000001</v>
      </c>
      <c r="D20" s="1">
        <v>9.14</v>
      </c>
      <c r="E20">
        <f t="shared" si="0"/>
        <v>2.3200000000000003</v>
      </c>
      <c r="F20">
        <f t="shared" si="2"/>
        <v>0.55845400000000012</v>
      </c>
      <c r="G20" s="3">
        <f t="shared" si="1"/>
        <v>12.849999999976717</v>
      </c>
      <c r="H20">
        <f t="shared" si="3"/>
        <v>0.13503323094706521</v>
      </c>
      <c r="I20">
        <v>1</v>
      </c>
      <c r="J20">
        <v>1</v>
      </c>
      <c r="K20">
        <f t="shared" si="4"/>
        <v>2.0439930186574409</v>
      </c>
      <c r="L20">
        <f t="shared" si="5"/>
        <v>0.27600698134255919</v>
      </c>
      <c r="M20">
        <f t="shared" si="6"/>
        <v>2.3200000000000003</v>
      </c>
      <c r="N20">
        <f t="shared" si="7"/>
        <v>0.27600698134255919</v>
      </c>
      <c r="O20">
        <f t="shared" si="8"/>
        <v>2.0439930186574409</v>
      </c>
      <c r="P20">
        <v>0.79030000000000022</v>
      </c>
      <c r="Q20">
        <f t="shared" si="9"/>
        <v>2.5863507764867015</v>
      </c>
      <c r="R20">
        <f>SUM($Q$2:Q20)</f>
        <v>754.82727132410673</v>
      </c>
      <c r="S20">
        <f t="shared" si="10"/>
        <v>3.4066550310957351E-2</v>
      </c>
      <c r="T20">
        <f t="shared" si="11"/>
        <v>132.60000000003492</v>
      </c>
      <c r="U20" s="7">
        <f t="shared" si="12"/>
        <v>0.99963575526374882</v>
      </c>
      <c r="V20">
        <f t="shared" si="13"/>
        <v>3.4078963393990511E-2</v>
      </c>
      <c r="W20">
        <f t="shared" si="14"/>
        <v>0.55845400000000012</v>
      </c>
      <c r="X20" s="9">
        <v>6.11</v>
      </c>
      <c r="Y20" s="9">
        <f t="shared" si="15"/>
        <v>0.73780934962360034</v>
      </c>
      <c r="Z20" s="9">
        <f t="shared" si="16"/>
        <v>0.65003325850466642</v>
      </c>
      <c r="AA20" s="9">
        <f t="shared" si="17"/>
        <v>0.65003325850466642</v>
      </c>
      <c r="AB20" s="9">
        <f t="shared" si="18"/>
        <v>0.31802127138948294</v>
      </c>
      <c r="AC20" s="9">
        <f t="shared" si="19"/>
        <v>0.4225432371621945</v>
      </c>
      <c r="AD20" s="9">
        <f t="shared" si="20"/>
        <v>1.0833887641744441E-2</v>
      </c>
      <c r="AE20" s="9">
        <f t="shared" si="21"/>
        <v>1.083783526619251E-2</v>
      </c>
      <c r="AF20" s="9">
        <f t="shared" si="22"/>
        <v>1.1745867325712606E-4</v>
      </c>
    </row>
    <row r="21" spans="1:32" x14ac:dyDescent="0.25">
      <c r="A21" t="s">
        <v>35</v>
      </c>
      <c r="B21" s="2">
        <v>43305.489583333336</v>
      </c>
      <c r="C21" s="2">
        <v>43306.04791666667</v>
      </c>
      <c r="D21" s="1">
        <v>8.9700000000000006</v>
      </c>
      <c r="E21">
        <f t="shared" si="0"/>
        <v>2.1500000000000004</v>
      </c>
      <c r="F21">
        <f t="shared" si="2"/>
        <v>0.55344899999999997</v>
      </c>
      <c r="G21" s="3">
        <f t="shared" si="1"/>
        <v>13.400000000023283</v>
      </c>
      <c r="H21">
        <f t="shared" si="3"/>
        <v>0.14038714799902985</v>
      </c>
      <c r="I21">
        <v>1</v>
      </c>
      <c r="J21">
        <v>1</v>
      </c>
      <c r="K21">
        <f t="shared" si="4"/>
        <v>1.8853246494161904</v>
      </c>
      <c r="L21">
        <f t="shared" si="5"/>
        <v>0.26467535058380981</v>
      </c>
      <c r="M21">
        <f t="shared" si="6"/>
        <v>2.1500000000000004</v>
      </c>
      <c r="N21">
        <f t="shared" si="7"/>
        <v>0.26467535058380981</v>
      </c>
      <c r="O21">
        <f t="shared" si="8"/>
        <v>1.8853246494161904</v>
      </c>
      <c r="P21">
        <v>0.81120000000000037</v>
      </c>
      <c r="Q21">
        <f t="shared" si="9"/>
        <v>2.3241181575643362</v>
      </c>
      <c r="R21">
        <f>SUM($Q$2:Q21)</f>
        <v>757.15138948167112</v>
      </c>
      <c r="S21">
        <f t="shared" si="10"/>
        <v>3.1422077490269838E-2</v>
      </c>
      <c r="T21">
        <f t="shared" si="11"/>
        <v>133.15000000008149</v>
      </c>
      <c r="U21" s="7">
        <f t="shared" si="12"/>
        <v>0.99963424472103557</v>
      </c>
      <c r="V21">
        <f t="shared" si="13"/>
        <v>3.1433574486074839E-2</v>
      </c>
      <c r="W21">
        <f t="shared" si="14"/>
        <v>0.55344899999999997</v>
      </c>
      <c r="X21" s="9">
        <v>6.17</v>
      </c>
      <c r="Y21" s="9">
        <f t="shared" si="15"/>
        <v>0.7340283113593099</v>
      </c>
      <c r="Z21" s="9">
        <f t="shared" si="16"/>
        <v>0.64366589245351113</v>
      </c>
      <c r="AA21" s="9">
        <f t="shared" si="17"/>
        <v>0.64366589245351113</v>
      </c>
      <c r="AB21" s="9">
        <f t="shared" si="18"/>
        <v>0.34140851691130686</v>
      </c>
      <c r="AC21" s="9">
        <f t="shared" si="19"/>
        <v>0.41430578110797495</v>
      </c>
      <c r="AD21" s="9">
        <f t="shared" si="20"/>
        <v>1.0727764874225186E-2</v>
      </c>
      <c r="AE21" s="9">
        <f t="shared" si="21"/>
        <v>1.0731690046511907E-2</v>
      </c>
      <c r="AF21" s="9">
        <f t="shared" si="22"/>
        <v>1.1516917125440274E-4</v>
      </c>
    </row>
    <row r="22" spans="1:32" x14ac:dyDescent="0.25">
      <c r="A22" t="s">
        <v>15</v>
      </c>
      <c r="B22" s="2">
        <v>43300.625</v>
      </c>
      <c r="C22" s="2">
        <v>43306.071527777778</v>
      </c>
      <c r="D22" s="1">
        <v>6.82</v>
      </c>
      <c r="E22">
        <f t="shared" si="0"/>
        <v>0</v>
      </c>
      <c r="F22">
        <f>(D22/100)*X22</f>
        <v>0.48217399999999999</v>
      </c>
      <c r="G22" s="3">
        <f>(C22-B22)*24</f>
        <v>130.71666666667443</v>
      </c>
      <c r="H22">
        <f>1-EXP(-$AH$3*G22)</f>
        <v>0.77137357602208068</v>
      </c>
      <c r="I22">
        <v>1</v>
      </c>
      <c r="J22">
        <v>1</v>
      </c>
      <c r="K22">
        <f t="shared" si="4"/>
        <v>0</v>
      </c>
      <c r="L22">
        <f t="shared" si="5"/>
        <v>0</v>
      </c>
      <c r="M22">
        <f t="shared" si="6"/>
        <v>0</v>
      </c>
      <c r="N22">
        <f t="shared" si="7"/>
        <v>0</v>
      </c>
      <c r="O22">
        <f>K22/J22</f>
        <v>0</v>
      </c>
      <c r="W22">
        <f t="shared" si="14"/>
        <v>0.48217399999999999</v>
      </c>
      <c r="X22" s="9">
        <v>7.07</v>
      </c>
      <c r="Y22" s="9">
        <f t="shared" si="15"/>
        <v>0.68189701022368476</v>
      </c>
      <c r="Z22" s="9">
        <f t="shared" si="16"/>
        <v>0.38495381180688037</v>
      </c>
      <c r="AA22" s="9">
        <f t="shared" si="17"/>
        <v>0.38495381180688037</v>
      </c>
      <c r="AC22" s="9">
        <f t="shared" si="19"/>
        <v>0.14818943722464709</v>
      </c>
      <c r="AD22" s="9">
        <f t="shared" si="20"/>
        <v>6.4158968634480066E-3</v>
      </c>
      <c r="AE22" s="9"/>
      <c r="AF22" s="9">
        <f t="shared" si="22"/>
        <v>0</v>
      </c>
    </row>
    <row r="23" spans="1:32" x14ac:dyDescent="0.25">
      <c r="S23" s="8">
        <f>SUM(S2:S17)</f>
        <v>10.037569931568813</v>
      </c>
      <c r="U23" s="8"/>
      <c r="V23">
        <f>SUM(V2:V21)</f>
        <v>10.188882633544791</v>
      </c>
    </row>
    <row r="26" spans="1:32" x14ac:dyDescent="0.25">
      <c r="AC26">
        <f>SQRT(SUM(AC2:AC22))</f>
        <v>5.2347805600261044</v>
      </c>
      <c r="AF26">
        <f>SQRT(SUM(AF2:AF21))</f>
        <v>8.7040490343380628E-2</v>
      </c>
    </row>
    <row r="29" spans="1:32" x14ac:dyDescent="0.25">
      <c r="E29" t="s">
        <v>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29:P35"/>
  <sheetViews>
    <sheetView zoomScale="85" zoomScaleNormal="85" workbookViewId="0">
      <selection activeCell="AA17" sqref="AA17"/>
    </sheetView>
  </sheetViews>
  <sheetFormatPr defaultRowHeight="15" x14ac:dyDescent="0.25"/>
  <cols>
    <col min="16" max="16" width="21.140625" bestFit="1" customWidth="1"/>
  </cols>
  <sheetData>
    <row r="29" spans="12:16" x14ac:dyDescent="0.25">
      <c r="O29" t="s">
        <v>101</v>
      </c>
      <c r="P29" t="s">
        <v>102</v>
      </c>
    </row>
    <row r="30" spans="12:16" x14ac:dyDescent="0.25">
      <c r="L30">
        <v>5.8</v>
      </c>
      <c r="M30">
        <v>300</v>
      </c>
      <c r="O30">
        <v>1</v>
      </c>
      <c r="P30">
        <v>5.8</v>
      </c>
    </row>
    <row r="31" spans="12:16" x14ac:dyDescent="0.25">
      <c r="L31">
        <v>6.6</v>
      </c>
      <c r="M31">
        <v>300</v>
      </c>
      <c r="O31">
        <v>2</v>
      </c>
      <c r="P31">
        <v>7.5</v>
      </c>
    </row>
    <row r="32" spans="12:16" x14ac:dyDescent="0.25">
      <c r="L32">
        <v>7.2</v>
      </c>
      <c r="M32">
        <v>300</v>
      </c>
      <c r="O32">
        <v>3</v>
      </c>
      <c r="P32">
        <v>6.6</v>
      </c>
    </row>
    <row r="33" spans="12:16" x14ac:dyDescent="0.25">
      <c r="L33">
        <v>7.5</v>
      </c>
      <c r="M33">
        <v>300</v>
      </c>
      <c r="O33">
        <v>4</v>
      </c>
      <c r="P33">
        <v>7.5</v>
      </c>
    </row>
    <row r="34" spans="12:16" x14ac:dyDescent="0.25">
      <c r="L34">
        <v>7.5</v>
      </c>
      <c r="M34">
        <v>300</v>
      </c>
      <c r="O34">
        <v>5</v>
      </c>
      <c r="P34">
        <v>7.2</v>
      </c>
    </row>
    <row r="35" spans="12:16" x14ac:dyDescent="0.25">
      <c r="L35">
        <v>8.1999999999999993</v>
      </c>
      <c r="M35">
        <v>300</v>
      </c>
      <c r="O35">
        <v>6</v>
      </c>
      <c r="P35">
        <v>8.1999999999999993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CT13</vt:lpstr>
      <vt:lpstr>CT14</vt:lpstr>
      <vt:lpstr>CT15</vt:lpstr>
      <vt:lpstr>CT16</vt:lpstr>
      <vt:lpstr>CT18</vt:lpstr>
      <vt:lpstr>CT17</vt:lpstr>
      <vt:lpstr>Graphs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2019-02-11T16:04:20Z</dcterms:modified>
</cp:coreProperties>
</file>